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汇总表" sheetId="1" r:id="rId1"/>
  </sheets>
  <externalReferences>
    <externalReference r:id="rId2"/>
  </externalReferences>
  <definedNames>
    <definedName name="_xlnm._FilterDatabase" localSheetId="0" hidden="1">汇总表!$5:$55</definedName>
    <definedName name="政策扶持领域">'[1]其它-说明'!$B$30:$B$33</definedName>
    <definedName name="_xlnm.Print_Area" localSheetId="0">汇总表!$A$1:$N$55</definedName>
    <definedName name="_xlnm.Print_Titles" localSheetId="0">汇总表!$4:$5</definedName>
  </definedNames>
  <calcPr calcId="144525"/>
</workbook>
</file>

<file path=xl/sharedStrings.xml><?xml version="1.0" encoding="utf-8"?>
<sst xmlns="http://schemas.openxmlformats.org/spreadsheetml/2006/main" count="110" uniqueCount="105">
  <si>
    <t>附件1</t>
  </si>
  <si>
    <t>2025年四季度融资担保公司担保费补贴明细表</t>
  </si>
  <si>
    <t>单位：万元</t>
  </si>
  <si>
    <t>序号</t>
  </si>
  <si>
    <t>机 构</t>
  </si>
  <si>
    <t xml:space="preserve">常规业务 </t>
  </si>
  <si>
    <t>批量业务</t>
  </si>
  <si>
    <t>合计审定金额</t>
  </si>
  <si>
    <t>备注</t>
  </si>
  <si>
    <t>累计金额</t>
  </si>
  <si>
    <t>申报笔数</t>
  </si>
  <si>
    <t>申报金额</t>
  </si>
  <si>
    <t>第三方机构核定金额</t>
  </si>
  <si>
    <t>核减金额</t>
  </si>
  <si>
    <t>湖南金信融资担保有限责任公司</t>
  </si>
  <si>
    <t>备案信息不一致核减2.5万元；资料不齐全核减1.5万元。</t>
  </si>
  <si>
    <t>株洲金财惠科融资担保有限公司</t>
  </si>
  <si>
    <t>资料不齐全核减6.26万元。</t>
  </si>
  <si>
    <t>耒阳市互惠投融资担保有限公司</t>
  </si>
  <si>
    <t>资料不齐全核减1.99万元。</t>
  </si>
  <si>
    <t>浏阳市财信融资担保有限责任公司</t>
  </si>
  <si>
    <t>资料不齐全核减19.03万元；备案信息不一致核减1.95万元。</t>
  </si>
  <si>
    <t>浏阳市中小企业融资担保有限公司</t>
  </si>
  <si>
    <t>未按照实际承保期间计算核减0.64万元。</t>
  </si>
  <si>
    <t>湘潭县莲乡融资担保有限公司</t>
  </si>
  <si>
    <t>常规业务申报项目合计金额300万元属于批量业务，核减金额1.5万元。</t>
  </si>
  <si>
    <t>长沙银行业务？</t>
  </si>
  <si>
    <t>湘潭中小微融资担保有限公司</t>
  </si>
  <si>
    <t>备案信息不一致核减2.18万元；担保费率超1%核减0.02万元。</t>
  </si>
  <si>
    <t>株洲市融资担保有限公司</t>
  </si>
  <si>
    <t>因批量担保业务每年最高补贴金额不超过500万元，本期批量业务核定金额0万元，核减金额89.31万元。</t>
  </si>
  <si>
    <t>邵阳县中小企业融资担保有限责任公司</t>
  </si>
  <si>
    <t>备案信息不一致核减0.23万元。</t>
  </si>
  <si>
    <t>洞口县中小企业融资担保有限责任公司</t>
  </si>
  <si>
    <t>申报债权期限不符合本次补贴范围核减0.35万元。未按照实际承保期间计算核减0.02万元；担保费率超1%核减0.98万元。</t>
  </si>
  <si>
    <t>常德财科融资担保有限公司</t>
  </si>
  <si>
    <t>备案信息不一致核减13.46万元；资料不齐全核减2.61万元；多年期项目未根据实际在保金额计算核减0.45万元；常规业务申报项目合计金额800万元属于批量业务，核减金额4.00万元。</t>
  </si>
  <si>
    <t>湖南德诚融资担保有限公司</t>
  </si>
  <si>
    <t>多年期项目未根据实际在保金额计算核减3.09万元。</t>
  </si>
  <si>
    <t>常德美源融资担保有限责任公司</t>
  </si>
  <si>
    <t>桃源县惠民中小企业融资担保有限公司</t>
  </si>
  <si>
    <t>备案信息不一致核减0.23万元；备案时间超过2025年12月31日核减2.43万元；担保费率超1%核减0.24万元。</t>
  </si>
  <si>
    <t>张家界市中小企业融资担保有限公司</t>
  </si>
  <si>
    <t>多年期项目未根据实际在保金额计算核减0.39万元（其中，常规业务0.38万元、批量业务0.01万元）；备案信息不一致核减1.4万元；担保费率超1%核减5万元。</t>
  </si>
  <si>
    <t>张家界经济发展融资担保有限公司</t>
  </si>
  <si>
    <t>备案信息不一致核减6.49万元；资料不齐全核减3.76万元；</t>
  </si>
  <si>
    <t>宁远县中小微企业融资担保有限公司</t>
  </si>
  <si>
    <t>备案信息不一致核减0.42万元；多年期项目未根据实际在保金额计算核减0.08万元。</t>
  </si>
  <si>
    <t>蓝山县财信融资担保有限公司</t>
  </si>
  <si>
    <t>备案信息不一致核减1.7万元；担保费率超1%核减0.48万元。</t>
  </si>
  <si>
    <t>湘西融资担保有限责任公司</t>
  </si>
  <si>
    <t>备案信息不一致核减1.5万元；未按照实际承保期间计算核减0.24万元。</t>
  </si>
  <si>
    <t>永州市潇湘融资担保有限公司</t>
  </si>
  <si>
    <t>担保费率超1%核减1.82万元；多年期项目未根据实际在保金额计算核减0.02万元。</t>
  </si>
  <si>
    <t>花垣县融资担保有限责任公司</t>
  </si>
  <si>
    <t>湖南潭城融资担保集团有限公司</t>
  </si>
  <si>
    <t>资料不齐全核减0.98万元；担保费率超1%核减0.73万元。</t>
  </si>
  <si>
    <t>湖南省文化旅游融资担保有限公司</t>
  </si>
  <si>
    <t>备案信息不一致核减1.9万元；担保费率超1%核减0.19万元。</t>
  </si>
  <si>
    <t>郴州市中小企业融资担保有限公司</t>
  </si>
  <si>
    <t>资料不齐全2.38万元。</t>
  </si>
  <si>
    <t>衡阳市融资担保集团有限公司</t>
  </si>
  <si>
    <t>资料不齐全核减4.95万元；担保费率超1%核减6.39万元。</t>
  </si>
  <si>
    <t>湖南金玉融资担保有限公司</t>
  </si>
  <si>
    <t>多年期项目未根据实际在保金额计算核减0.02万元。</t>
  </si>
  <si>
    <t>湖南梅山融资担保有限责任公司</t>
  </si>
  <si>
    <t>湖南省科技融资担保有限公司</t>
  </si>
  <si>
    <t>备案信息不一致核减2.5万元。</t>
  </si>
  <si>
    <t>湖南省中小企业融资担保有限公司</t>
  </si>
  <si>
    <t>备案信息不一致核减2.14万元；多年期项目未根据实际在保金额计算核减2.25万元；常规业务申报项目合计金额5170万元属于批量业务，核减金额24.73万元；未按照实际承保期间计算核减0.03万元；申报债权期限不符合本次补贴范围核减3万元。</t>
  </si>
  <si>
    <t>湖南湘银融资担保有限公司</t>
  </si>
  <si>
    <t>湖南众诺融资担保有限公司</t>
  </si>
  <si>
    <t>资料不齐全核减4.25万元；未按照实际承保期间计算核减0.15万元</t>
  </si>
  <si>
    <t>怀化市财信融资担保有限责任公司</t>
  </si>
  <si>
    <t>常规业务申报项目合计金额75万元属于批量业务，核减金额0.38万元。</t>
  </si>
  <si>
    <t>嘉禾嘉盛融资担保有限责任公司</t>
  </si>
  <si>
    <t>多年期项目未根据实际在保金额计算核减0.58万元。</t>
  </si>
  <si>
    <t>江华华信融资担保有限公司</t>
  </si>
  <si>
    <t>隆回县中小企业融资担保有限责任公司</t>
  </si>
  <si>
    <t>资料不齐全核减0.25万元；备案信息不一致核减2.5万元。</t>
  </si>
  <si>
    <t>娄底市兴娄融资担保有限公司</t>
  </si>
  <si>
    <t>同一融资担保公司申报的单户多笔融资担保业务合计担保金额超过1000万元核减20.03万元；多年期项目未根据实际在保金额计算核减0.3万元；常规业务申报项目合计金额75万元属于批量业务，核减金额0.38万元；担保费率超1%核减13.91万元。</t>
  </si>
  <si>
    <t>汨罗诚晟融资担保有限公司</t>
  </si>
  <si>
    <t>邵东市鼎成融资担保有限公司</t>
  </si>
  <si>
    <t>多年期项目未根据实际在保金额计算核减0.05万元；备案信息不一致核减3.98万元；备案时间超过2025年12月31日核减1.65万元；担保费率超1%核减2.69万元。</t>
  </si>
  <si>
    <t>邵阳市融资担保有限公司</t>
  </si>
  <si>
    <t>祁阳市融资担保有限公司</t>
  </si>
  <si>
    <t>担保费率超1%核减3.21万元。</t>
  </si>
  <si>
    <t>益阳市融资担保有限责任公司</t>
  </si>
  <si>
    <t>同一融资担保公司申报的单户多笔融资担保业务合计担保金额超过1000万元核减7.5万元；多年期项目未根据实际在保金额计算核减2.23万元；未按照实际承保期间计算核减0.01万元。</t>
  </si>
  <si>
    <t>岳阳市小微融资担保有限责任公司</t>
  </si>
  <si>
    <t>多年期项目未根据实际在保金额计算核减3万元。</t>
  </si>
  <si>
    <t>岳阳县中小企业融资担保有限公司</t>
  </si>
  <si>
    <t>长沙市麓山融资担保有限公司</t>
  </si>
  <si>
    <t>备案信息不一致核减1.5万元。</t>
  </si>
  <si>
    <t>长沙市望财融资担保有限公司</t>
  </si>
  <si>
    <t>担保费率超1%核减4.73万元。</t>
  </si>
  <si>
    <t>长沙市中水融资担保有限公司</t>
  </si>
  <si>
    <t>担保费率超1%核减0.91万元。</t>
  </si>
  <si>
    <t>湖南省农业信贷融资担保有限公司</t>
  </si>
  <si>
    <t>担保费率超1%核减2.37万元；未按照实际承保期间计算核减0.05万元。</t>
  </si>
  <si>
    <t>宁乡市和诚融资担保有限责任公司</t>
  </si>
  <si>
    <t>备案信息不一致核减2.5万元；担保费率超1%核减0.69万元。</t>
  </si>
  <si>
    <t>合   计</t>
  </si>
  <si>
    <t>以上金额均保留两位小数。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</si>
</sst>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0.00_);[Red]\(0.00\)"/>
    <numFmt numFmtId="178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36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48"/>
      <color theme="1"/>
      <name val="仿宋"/>
      <charset val="134"/>
    </font>
    <font>
      <sz val="48"/>
      <color theme="1"/>
      <name val="仿宋"/>
      <charset val="134"/>
    </font>
    <font>
      <b/>
      <sz val="72"/>
      <color theme="1"/>
      <name val="仿宋"/>
      <charset val="134"/>
    </font>
    <font>
      <b/>
      <sz val="36"/>
      <name val="仿宋"/>
      <charset val="134"/>
    </font>
    <font>
      <b/>
      <sz val="28"/>
      <color rgb="FF000000"/>
      <name val="仿宋"/>
      <charset val="134"/>
    </font>
    <font>
      <b/>
      <sz val="28"/>
      <color theme="1"/>
      <name val="仿宋"/>
      <charset val="134"/>
    </font>
    <font>
      <sz val="24"/>
      <name val="仿宋"/>
      <charset val="134"/>
    </font>
    <font>
      <sz val="24"/>
      <color rgb="FFFF0000"/>
      <name val="仿宋"/>
      <charset val="134"/>
    </font>
    <font>
      <b/>
      <sz val="24"/>
      <name val="仿宋"/>
      <charset val="134"/>
    </font>
    <font>
      <b/>
      <sz val="18"/>
      <name val="宋体"/>
      <charset val="134"/>
    </font>
    <font>
      <b/>
      <sz val="28"/>
      <name val="仿宋"/>
      <charset val="134"/>
    </font>
    <font>
      <sz val="18"/>
      <name val="宋体"/>
      <charset val="134"/>
    </font>
    <font>
      <sz val="18"/>
      <color rgb="FFFF0000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5" fillId="16" borderId="0" applyNumberFormat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30" fillId="12" borderId="10" applyNumberFormat="false" applyAlignment="false" applyProtection="false">
      <alignment vertical="center"/>
    </xf>
    <xf numFmtId="0" fontId="28" fillId="10" borderId="8" applyNumberFormat="false" applyAlignment="false" applyProtection="false">
      <alignment vertical="center"/>
    </xf>
    <xf numFmtId="0" fontId="36" fillId="19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2" fillId="0" borderId="7" applyNumberFormat="false" applyFill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33" fillId="0" borderId="12" applyNumberFormat="false" applyFill="false" applyAlignment="false" applyProtection="false">
      <alignment vertical="center"/>
    </xf>
    <xf numFmtId="0" fontId="31" fillId="0" borderId="11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22" fillId="17" borderId="0" applyNumberFormat="false" applyBorder="false" applyAlignment="false" applyProtection="false">
      <alignment vertical="center"/>
    </xf>
    <xf numFmtId="0" fontId="25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0" fillId="25" borderId="14" applyNumberFormat="false" applyFont="false" applyAlignment="false" applyProtection="false">
      <alignment vertical="center"/>
    </xf>
    <xf numFmtId="0" fontId="25" fillId="21" borderId="0" applyNumberFormat="false" applyBorder="false" applyAlignment="false" applyProtection="false">
      <alignment vertical="center"/>
    </xf>
    <xf numFmtId="0" fontId="27" fillId="8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40" fillId="29" borderId="0" applyNumberFormat="false" applyBorder="false" applyAlignment="false" applyProtection="false">
      <alignment vertical="center"/>
    </xf>
    <xf numFmtId="0" fontId="37" fillId="12" borderId="13" applyNumberFormat="false" applyAlignment="false" applyProtection="false">
      <alignment vertical="center"/>
    </xf>
    <xf numFmtId="0" fontId="25" fillId="30" borderId="0" applyNumberFormat="false" applyBorder="false" applyAlignment="false" applyProtection="false">
      <alignment vertical="center"/>
    </xf>
    <xf numFmtId="0" fontId="25" fillId="31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>
      <alignment vertical="center"/>
    </xf>
    <xf numFmtId="0" fontId="25" fillId="4" borderId="0" applyNumberFormat="false" applyBorder="false" applyAlignment="false" applyProtection="false">
      <alignment vertical="center"/>
    </xf>
    <xf numFmtId="0" fontId="25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1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5" fillId="3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39" fillId="23" borderId="13" applyNumberFormat="false" applyAlignment="false" applyProtection="false">
      <alignment vertical="center"/>
    </xf>
    <xf numFmtId="0" fontId="22" fillId="3" borderId="0" applyNumberFormat="false" applyBorder="false" applyAlignment="false" applyProtection="false">
      <alignment vertical="center"/>
    </xf>
    <xf numFmtId="0" fontId="25" fillId="6" borderId="0" applyNumberFormat="false" applyBorder="false" applyAlignment="false" applyProtection="false">
      <alignment vertical="center"/>
    </xf>
    <xf numFmtId="0" fontId="22" fillId="27" borderId="0" applyNumberFormat="false" applyBorder="false" applyAlignment="false" applyProtection="false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178" fontId="2" fillId="0" borderId="0" xfId="0" applyNumberFormat="true" applyFont="true" applyFill="true" applyAlignment="true">
      <alignment vertical="center"/>
    </xf>
    <xf numFmtId="178" fontId="2" fillId="2" borderId="0" xfId="0" applyNumberFormat="true" applyFont="true" applyFill="true" applyAlignment="true">
      <alignment vertical="center"/>
    </xf>
    <xf numFmtId="0" fontId="2" fillId="0" borderId="0" xfId="0" applyFont="true" applyFill="true" applyAlignment="true">
      <alignment vertical="center" wrapText="true"/>
    </xf>
    <xf numFmtId="0" fontId="2" fillId="0" borderId="0" xfId="0" applyFont="true" applyFill="true">
      <alignment vertical="center"/>
    </xf>
    <xf numFmtId="0" fontId="5" fillId="0" borderId="0" xfId="0" applyFont="true" applyFill="true" applyAlignment="true">
      <alignment horizontal="left" vertical="center"/>
    </xf>
    <xf numFmtId="0" fontId="6" fillId="0" borderId="0" xfId="0" applyFont="true" applyFill="true" applyAlignment="true">
      <alignment horizontal="center" vertical="center"/>
    </xf>
    <xf numFmtId="0" fontId="7" fillId="0" borderId="0" xfId="0" applyFont="true" applyFill="true">
      <alignment vertical="center"/>
    </xf>
    <xf numFmtId="0" fontId="8" fillId="0" borderId="0" xfId="0" applyFont="true" applyFill="true" applyAlignment="true">
      <alignment horizontal="center" vertical="center"/>
    </xf>
    <xf numFmtId="0" fontId="9" fillId="0" borderId="0" xfId="0" applyFont="true" applyFill="true" applyAlignment="true">
      <alignment vertical="center"/>
    </xf>
    <xf numFmtId="0" fontId="10" fillId="0" borderId="0" xfId="0" applyFont="true" applyFill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 wrapText="true"/>
    </xf>
    <xf numFmtId="178" fontId="12" fillId="0" borderId="1" xfId="19" applyNumberFormat="true" applyFont="true" applyFill="true" applyBorder="true" applyAlignment="true">
      <alignment horizontal="center" vertical="center" wrapText="true"/>
    </xf>
    <xf numFmtId="178" fontId="13" fillId="0" borderId="1" xfId="19" applyNumberFormat="true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/>
    </xf>
    <xf numFmtId="177" fontId="14" fillId="0" borderId="1" xfId="0" applyNumberFormat="true" applyFont="true" applyFill="true" applyBorder="true" applyAlignment="true">
      <alignment horizontal="center" vertical="center" readingOrder="1"/>
    </xf>
    <xf numFmtId="176" fontId="14" fillId="0" borderId="1" xfId="0" applyNumberFormat="true" applyFont="true" applyFill="true" applyBorder="true" applyAlignment="true">
      <alignment horizontal="center" vertical="center" readingOrder="1"/>
    </xf>
    <xf numFmtId="0" fontId="15" fillId="0" borderId="1" xfId="0" applyFont="true" applyFill="true" applyBorder="true" applyAlignment="true">
      <alignment horizontal="center" vertical="center"/>
    </xf>
    <xf numFmtId="177" fontId="15" fillId="0" borderId="1" xfId="0" applyNumberFormat="true" applyFont="true" applyFill="true" applyBorder="true" applyAlignment="true">
      <alignment horizontal="center" vertical="center" readingOrder="1"/>
    </xf>
    <xf numFmtId="176" fontId="15" fillId="0" borderId="1" xfId="0" applyNumberFormat="true" applyFont="true" applyFill="true" applyBorder="true" applyAlignment="true">
      <alignment horizontal="center" vertical="center" readingOrder="1"/>
    </xf>
    <xf numFmtId="177" fontId="14" fillId="0" borderId="2" xfId="0" applyNumberFormat="true" applyFont="true" applyFill="true" applyBorder="true" applyAlignment="true">
      <alignment horizontal="center" vertical="center" readingOrder="1"/>
    </xf>
    <xf numFmtId="176" fontId="14" fillId="0" borderId="2" xfId="0" applyNumberFormat="true" applyFont="true" applyFill="true" applyBorder="true" applyAlignment="true">
      <alignment horizontal="center" vertical="center" readingOrder="1"/>
    </xf>
    <xf numFmtId="0" fontId="14" fillId="0" borderId="1" xfId="0" applyFont="true" applyFill="true" applyBorder="true" applyAlignment="true">
      <alignment horizontal="center" vertical="center" wrapText="true"/>
    </xf>
    <xf numFmtId="0" fontId="14" fillId="0" borderId="3" xfId="0" applyFont="true" applyFill="true" applyBorder="true" applyAlignment="true">
      <alignment horizontal="center" vertical="center" wrapText="true"/>
    </xf>
    <xf numFmtId="0" fontId="14" fillId="0" borderId="4" xfId="0" applyFont="true" applyFill="true" applyBorder="true" applyAlignment="true">
      <alignment horizontal="center" vertical="center"/>
    </xf>
    <xf numFmtId="177" fontId="16" fillId="0" borderId="1" xfId="0" applyNumberFormat="true" applyFont="true" applyFill="true" applyBorder="true" applyAlignment="true">
      <alignment horizontal="center" vertical="center"/>
    </xf>
    <xf numFmtId="0" fontId="17" fillId="0" borderId="0" xfId="0" applyFont="true" applyFill="true" applyAlignment="true">
      <alignment horizontal="left" vertical="center"/>
    </xf>
    <xf numFmtId="0" fontId="6" fillId="0" borderId="0" xfId="0" applyFont="true" applyFill="true">
      <alignment vertical="center"/>
    </xf>
    <xf numFmtId="0" fontId="8" fillId="0" borderId="0" xfId="0" applyFont="true" applyFill="true" applyAlignment="true">
      <alignment vertical="center"/>
    </xf>
    <xf numFmtId="178" fontId="13" fillId="0" borderId="5" xfId="19" applyNumberFormat="true" applyFont="true" applyFill="true" applyBorder="true" applyAlignment="true">
      <alignment horizontal="center" vertical="center" wrapText="true"/>
    </xf>
    <xf numFmtId="177" fontId="14" fillId="0" borderId="6" xfId="0" applyNumberFormat="true" applyFont="true" applyFill="true" applyBorder="true" applyAlignment="true" applyProtection="true">
      <alignment horizontal="center" vertical="center" readingOrder="1"/>
    </xf>
    <xf numFmtId="177" fontId="16" fillId="0" borderId="1" xfId="0" applyNumberFormat="true" applyFont="true" applyFill="true" applyBorder="true" applyAlignment="true">
      <alignment horizontal="center" vertical="center" readingOrder="1"/>
    </xf>
    <xf numFmtId="178" fontId="12" fillId="0" borderId="5" xfId="19" applyNumberFormat="true" applyFont="true" applyFill="true" applyBorder="true" applyAlignment="true">
      <alignment horizontal="center" vertical="center" wrapText="true"/>
    </xf>
    <xf numFmtId="177" fontId="14" fillId="0" borderId="1" xfId="0" applyNumberFormat="true" applyFont="true" applyFill="true" applyBorder="true" applyAlignment="true" applyProtection="true">
      <alignment horizontal="center" vertical="center" readingOrder="1"/>
    </xf>
    <xf numFmtId="176" fontId="14" fillId="0" borderId="6" xfId="0" applyNumberFormat="true" applyFont="true" applyFill="true" applyBorder="true" applyAlignment="true" applyProtection="true">
      <alignment horizontal="center" vertical="center" readingOrder="1"/>
    </xf>
    <xf numFmtId="0" fontId="13" fillId="0" borderId="0" xfId="0" applyFont="true" applyFill="true" applyAlignment="true">
      <alignment horizontal="right" vertical="center"/>
    </xf>
    <xf numFmtId="178" fontId="18" fillId="0" borderId="2" xfId="0" applyNumberFormat="true" applyFont="true" applyFill="true" applyBorder="true" applyAlignment="true">
      <alignment horizontal="center" vertical="center" wrapText="true"/>
    </xf>
    <xf numFmtId="178" fontId="18" fillId="0" borderId="1" xfId="0" applyNumberFormat="true" applyFont="true" applyFill="true" applyBorder="true" applyAlignment="true">
      <alignment horizontal="center" vertical="center" wrapText="true"/>
    </xf>
    <xf numFmtId="178" fontId="18" fillId="0" borderId="5" xfId="0" applyNumberFormat="true" applyFont="true" applyFill="true" applyBorder="true" applyAlignment="true">
      <alignment horizontal="center" vertical="center" wrapText="true"/>
    </xf>
    <xf numFmtId="177" fontId="14" fillId="0" borderId="1" xfId="0" applyNumberFormat="true" applyFont="true" applyFill="true" applyBorder="true" applyAlignment="true" applyProtection="true">
      <alignment horizontal="center" vertical="center" readingOrder="1"/>
      <protection locked="false"/>
    </xf>
    <xf numFmtId="0" fontId="19" fillId="0" borderId="1" xfId="0" applyFont="true" applyFill="true" applyBorder="true" applyAlignment="true">
      <alignment vertical="center" wrapText="true"/>
    </xf>
    <xf numFmtId="177" fontId="15" fillId="0" borderId="1" xfId="0" applyNumberFormat="true" applyFont="true" applyFill="true" applyBorder="true" applyAlignment="true" applyProtection="true">
      <alignment horizontal="center" vertical="center" readingOrder="1"/>
      <protection locked="false"/>
    </xf>
    <xf numFmtId="0" fontId="20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vertical="center" wrapText="true"/>
    </xf>
    <xf numFmtId="0" fontId="21" fillId="0" borderId="0" xfId="0" applyFont="true" applyFill="true" applyAlignment="true">
      <alignment vertical="center"/>
    </xf>
    <xf numFmtId="0" fontId="4" fillId="0" borderId="0" xfId="0" applyFont="true" applyFill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D/&#34701;&#36164;&#25285;&#20445;&#19994;&#21153;&#25991;&#20214;/2025&#34701;&#36164;&#25285;&#20445;/&#20445;&#36153;&#34917;&#36148;&#12289;&#20195;&#20607;&#34917;&#20607;&#25991;&#20214;/2025&#24180;&#22235;&#23395;&#24230;/&#23457;&#35745;&#25253;&#21578;/&#23457;&#35745;&#25253;&#21578;/E:/&#19994;&#21153;&#21488;&#36134;/&#20892;&#34892;/&#22791;&#26696;&#25968;&#25454;/&#38468;&#20214;1&#65306;&#38134;&#25285;E&#36151;&#22791;&#26696;&#34920;&#21271;&#28246;&#25903;&#34892;5_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码表"/>
      <sheetName val="其它-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60"/>
  <sheetViews>
    <sheetView tabSelected="1" view="pageBreakPreview" zoomScale="40" zoomScaleNormal="10" zoomScaleSheetLayoutView="40" workbookViewId="0">
      <pane xSplit="2" ySplit="5" topLeftCell="C28" activePane="bottomRight" state="frozen"/>
      <selection/>
      <selection pane="topRight"/>
      <selection pane="bottomLeft"/>
      <selection pane="bottomRight" activeCell="H59" sqref="H59"/>
    </sheetView>
  </sheetViews>
  <sheetFormatPr defaultColWidth="24.0916666666667" defaultRowHeight="17.25"/>
  <cols>
    <col min="1" max="1" width="20.2166666666667" style="6" customWidth="true"/>
    <col min="2" max="2" width="84.8166666666667" style="2" customWidth="true"/>
    <col min="3" max="3" width="34.1666666666667" style="7" customWidth="true"/>
    <col min="4" max="4" width="36.1083333333333" style="7" customWidth="true"/>
    <col min="5" max="5" width="35.2833333333333" style="7" customWidth="true"/>
    <col min="6" max="6" width="31.5916666666667" style="7" customWidth="true"/>
    <col min="7" max="7" width="35.2833333333333" style="8" customWidth="true"/>
    <col min="8" max="8" width="34.0916666666667" style="7" customWidth="true"/>
    <col min="9" max="9" width="35.5583333333333" style="7" customWidth="true"/>
    <col min="10" max="10" width="34.7166666666667" style="7" customWidth="true"/>
    <col min="11" max="11" width="32.0416666666667" style="7" customWidth="true"/>
    <col min="12" max="12" width="34.7166666666667" style="8" customWidth="true"/>
    <col min="13" max="13" width="40.2833333333333" style="7" customWidth="true"/>
    <col min="14" max="14" width="157.958333333333" style="9" customWidth="true"/>
    <col min="15" max="2733" width="24.0916666666667" style="4" customWidth="true"/>
    <col min="2734" max="2734" width="105.625" style="4" customWidth="true"/>
    <col min="2735" max="16367" width="24.0916666666667" style="4" customWidth="true"/>
    <col min="16368" max="16368" width="24.0916666666667" style="10" customWidth="true"/>
    <col min="16369" max="16384" width="24.0916666666667" style="10"/>
  </cols>
  <sheetData>
    <row r="1" ht="51" customHeight="true" spans="1:13">
      <c r="A1" s="11" t="s">
        <v>0</v>
      </c>
      <c r="B1" s="12"/>
      <c r="C1" s="13"/>
      <c r="D1" s="13"/>
      <c r="E1" s="13"/>
      <c r="F1" s="13"/>
      <c r="G1" s="16"/>
      <c r="H1" s="33"/>
      <c r="I1" s="33"/>
      <c r="J1" s="33"/>
      <c r="K1" s="33"/>
      <c r="L1" s="14"/>
      <c r="M1" s="13"/>
    </row>
    <row r="2" s="1" customFormat="true" ht="62" customHeight="true" spans="1:14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="1" customFormat="true" ht="52" customHeight="true" spans="1:14">
      <c r="A3" s="15"/>
      <c r="B3" s="14"/>
      <c r="C3" s="16"/>
      <c r="D3" s="16"/>
      <c r="E3" s="16"/>
      <c r="F3" s="16"/>
      <c r="G3" s="16"/>
      <c r="H3" s="34"/>
      <c r="I3" s="34"/>
      <c r="J3" s="34"/>
      <c r="K3" s="34"/>
      <c r="L3" s="14"/>
      <c r="N3" s="41" t="s">
        <v>2</v>
      </c>
    </row>
    <row r="4" s="2" customFormat="true" ht="53" customHeight="true" spans="1:14">
      <c r="A4" s="17" t="s">
        <v>3</v>
      </c>
      <c r="B4" s="17" t="s">
        <v>4</v>
      </c>
      <c r="C4" s="18" t="s">
        <v>5</v>
      </c>
      <c r="D4" s="18"/>
      <c r="E4" s="18"/>
      <c r="F4" s="18"/>
      <c r="G4" s="18"/>
      <c r="H4" s="18" t="s">
        <v>6</v>
      </c>
      <c r="I4" s="18"/>
      <c r="J4" s="18"/>
      <c r="K4" s="18"/>
      <c r="L4" s="18"/>
      <c r="M4" s="42" t="s">
        <v>7</v>
      </c>
      <c r="N4" s="43" t="s">
        <v>8</v>
      </c>
    </row>
    <row r="5" s="3" customFormat="true" ht="106.05" customHeight="true" spans="1:14">
      <c r="A5" s="17"/>
      <c r="B5" s="17"/>
      <c r="C5" s="19" t="s">
        <v>9</v>
      </c>
      <c r="D5" s="19" t="s">
        <v>10</v>
      </c>
      <c r="E5" s="18" t="s">
        <v>11</v>
      </c>
      <c r="F5" s="18" t="s">
        <v>12</v>
      </c>
      <c r="G5" s="18" t="s">
        <v>13</v>
      </c>
      <c r="H5" s="35" t="s">
        <v>9</v>
      </c>
      <c r="I5" s="35" t="s">
        <v>10</v>
      </c>
      <c r="J5" s="38" t="s">
        <v>11</v>
      </c>
      <c r="K5" s="38" t="s">
        <v>12</v>
      </c>
      <c r="L5" s="38" t="s">
        <v>13</v>
      </c>
      <c r="M5" s="44"/>
      <c r="N5" s="43"/>
    </row>
    <row r="6" s="4" customFormat="true" ht="33" spans="1:14">
      <c r="A6" s="20">
        <v>1</v>
      </c>
      <c r="B6" s="20" t="s">
        <v>14</v>
      </c>
      <c r="C6" s="21">
        <v>10735</v>
      </c>
      <c r="D6" s="22">
        <v>28</v>
      </c>
      <c r="E6" s="21">
        <v>51.7</v>
      </c>
      <c r="F6" s="21">
        <f t="shared" ref="F6:F53" si="0">E6-G6</f>
        <v>47.7</v>
      </c>
      <c r="G6" s="21">
        <f>2.5+1.5</f>
        <v>4</v>
      </c>
      <c r="H6" s="21">
        <v>0</v>
      </c>
      <c r="I6" s="22">
        <v>0</v>
      </c>
      <c r="J6" s="21">
        <v>0</v>
      </c>
      <c r="K6" s="21">
        <f t="shared" ref="K6:K53" si="1">J6-L6</f>
        <v>0</v>
      </c>
      <c r="L6" s="21">
        <v>0</v>
      </c>
      <c r="M6" s="45">
        <f t="shared" ref="M6:M53" si="2">K6+F6</f>
        <v>47.7</v>
      </c>
      <c r="N6" s="46" t="s">
        <v>15</v>
      </c>
    </row>
    <row r="7" s="4" customFormat="true" ht="33" spans="1:14">
      <c r="A7" s="20">
        <v>2</v>
      </c>
      <c r="B7" s="20" t="s">
        <v>16</v>
      </c>
      <c r="C7" s="21">
        <v>8356.8</v>
      </c>
      <c r="D7" s="22">
        <v>22</v>
      </c>
      <c r="E7" s="21">
        <v>41.59</v>
      </c>
      <c r="F7" s="21">
        <f t="shared" si="0"/>
        <v>35.33</v>
      </c>
      <c r="G7" s="21">
        <f>6.26</f>
        <v>6.26</v>
      </c>
      <c r="H7" s="21">
        <v>538</v>
      </c>
      <c r="I7" s="22">
        <v>3</v>
      </c>
      <c r="J7" s="21">
        <v>0.54</v>
      </c>
      <c r="K7" s="21">
        <f t="shared" si="1"/>
        <v>0.54</v>
      </c>
      <c r="L7" s="21">
        <v>0</v>
      </c>
      <c r="M7" s="45">
        <f t="shared" si="2"/>
        <v>35.87</v>
      </c>
      <c r="N7" s="46" t="s">
        <v>17</v>
      </c>
    </row>
    <row r="8" s="4" customFormat="true" ht="33" spans="1:14">
      <c r="A8" s="20">
        <v>3</v>
      </c>
      <c r="B8" s="20" t="s">
        <v>18</v>
      </c>
      <c r="C8" s="21">
        <v>570</v>
      </c>
      <c r="D8" s="22">
        <v>2</v>
      </c>
      <c r="E8" s="21">
        <v>2.84</v>
      </c>
      <c r="F8" s="21">
        <f t="shared" si="0"/>
        <v>0.85</v>
      </c>
      <c r="G8" s="21">
        <f>1.99</f>
        <v>1.99</v>
      </c>
      <c r="H8" s="21">
        <v>0</v>
      </c>
      <c r="I8" s="22">
        <v>0</v>
      </c>
      <c r="J8" s="21">
        <v>0</v>
      </c>
      <c r="K8" s="21">
        <f t="shared" si="1"/>
        <v>0</v>
      </c>
      <c r="L8" s="21">
        <v>0</v>
      </c>
      <c r="M8" s="45">
        <f t="shared" si="2"/>
        <v>0.85</v>
      </c>
      <c r="N8" s="46" t="s">
        <v>19</v>
      </c>
    </row>
    <row r="9" s="4" customFormat="true" ht="33" spans="1:14">
      <c r="A9" s="20">
        <v>4</v>
      </c>
      <c r="B9" s="20" t="s">
        <v>20</v>
      </c>
      <c r="C9" s="21">
        <v>14045</v>
      </c>
      <c r="D9" s="22">
        <v>44</v>
      </c>
      <c r="E9" s="21">
        <v>68.68</v>
      </c>
      <c r="F9" s="21">
        <f t="shared" si="0"/>
        <v>47.7</v>
      </c>
      <c r="G9" s="21">
        <f>19.03+1.95</f>
        <v>20.98</v>
      </c>
      <c r="H9" s="21">
        <v>0</v>
      </c>
      <c r="I9" s="22">
        <v>0</v>
      </c>
      <c r="J9" s="21">
        <v>0</v>
      </c>
      <c r="K9" s="21">
        <f t="shared" si="1"/>
        <v>0</v>
      </c>
      <c r="L9" s="21">
        <v>0</v>
      </c>
      <c r="M9" s="45">
        <f t="shared" si="2"/>
        <v>47.7</v>
      </c>
      <c r="N9" s="46" t="s">
        <v>21</v>
      </c>
    </row>
    <row r="10" s="4" customFormat="true" ht="33" spans="1:14">
      <c r="A10" s="20">
        <v>5</v>
      </c>
      <c r="B10" s="20" t="s">
        <v>22</v>
      </c>
      <c r="C10" s="21">
        <v>1750</v>
      </c>
      <c r="D10" s="22">
        <v>5</v>
      </c>
      <c r="E10" s="21">
        <v>7.99</v>
      </c>
      <c r="F10" s="21">
        <f t="shared" si="0"/>
        <v>7.35</v>
      </c>
      <c r="G10" s="21">
        <v>0.64</v>
      </c>
      <c r="H10" s="21">
        <v>0</v>
      </c>
      <c r="I10" s="22">
        <v>0</v>
      </c>
      <c r="J10" s="21">
        <v>0</v>
      </c>
      <c r="K10" s="21">
        <f t="shared" si="1"/>
        <v>0</v>
      </c>
      <c r="L10" s="21">
        <v>0</v>
      </c>
      <c r="M10" s="45">
        <f t="shared" si="2"/>
        <v>7.35</v>
      </c>
      <c r="N10" s="46" t="s">
        <v>23</v>
      </c>
    </row>
    <row r="11" s="5" customFormat="true" ht="33" spans="1:16384">
      <c r="A11" s="23">
        <v>6</v>
      </c>
      <c r="B11" s="23" t="s">
        <v>24</v>
      </c>
      <c r="C11" s="24">
        <v>7441</v>
      </c>
      <c r="D11" s="25">
        <v>35</v>
      </c>
      <c r="E11" s="24">
        <v>37.17</v>
      </c>
      <c r="F11" s="24">
        <f t="shared" si="0"/>
        <v>35.67</v>
      </c>
      <c r="G11" s="24">
        <f>1.5</f>
        <v>1.5</v>
      </c>
      <c r="H11" s="24">
        <v>3499</v>
      </c>
      <c r="I11" s="25">
        <v>23</v>
      </c>
      <c r="J11" s="24">
        <v>6.93</v>
      </c>
      <c r="K11" s="24">
        <f t="shared" si="1"/>
        <v>6.93</v>
      </c>
      <c r="L11" s="24">
        <v>0</v>
      </c>
      <c r="M11" s="47">
        <f t="shared" si="2"/>
        <v>42.6</v>
      </c>
      <c r="N11" s="48" t="s">
        <v>25</v>
      </c>
      <c r="DAD11" s="50" t="s">
        <v>26</v>
      </c>
      <c r="XEN11" s="51"/>
      <c r="XEO11" s="51"/>
      <c r="XEP11" s="51"/>
      <c r="XEQ11" s="51"/>
      <c r="XER11" s="51"/>
      <c r="XES11" s="51"/>
      <c r="XET11" s="51"/>
      <c r="XEU11" s="51"/>
      <c r="XEV11" s="51"/>
      <c r="XEW11" s="51"/>
      <c r="XEX11" s="51"/>
      <c r="XEY11" s="51"/>
      <c r="XEZ11" s="51"/>
      <c r="XFA11" s="51"/>
      <c r="XFB11" s="51"/>
      <c r="XFC11" s="51"/>
      <c r="XFD11" s="51"/>
    </row>
    <row r="12" s="4" customFormat="true" ht="33" spans="1:14">
      <c r="A12" s="20">
        <v>7</v>
      </c>
      <c r="B12" s="20" t="s">
        <v>27</v>
      </c>
      <c r="C12" s="21">
        <v>6953</v>
      </c>
      <c r="D12" s="22">
        <v>28</v>
      </c>
      <c r="E12" s="21">
        <v>34.73</v>
      </c>
      <c r="F12" s="21">
        <f t="shared" si="0"/>
        <v>32.53</v>
      </c>
      <c r="G12" s="21">
        <f>2.18+0.02</f>
        <v>2.2</v>
      </c>
      <c r="H12" s="21">
        <v>52067.26</v>
      </c>
      <c r="I12" s="22">
        <v>512</v>
      </c>
      <c r="J12" s="21">
        <v>94.94</v>
      </c>
      <c r="K12" s="21">
        <f t="shared" si="1"/>
        <v>94.94</v>
      </c>
      <c r="L12" s="21">
        <v>0</v>
      </c>
      <c r="M12" s="45">
        <f t="shared" si="2"/>
        <v>127.47</v>
      </c>
      <c r="N12" s="46" t="s">
        <v>28</v>
      </c>
    </row>
    <row r="13" s="4" customFormat="true" ht="33" spans="1:14">
      <c r="A13" s="20">
        <v>8</v>
      </c>
      <c r="B13" s="20" t="s">
        <v>29</v>
      </c>
      <c r="C13" s="21">
        <v>2145</v>
      </c>
      <c r="D13" s="22">
        <v>11</v>
      </c>
      <c r="E13" s="21">
        <v>10.73</v>
      </c>
      <c r="F13" s="21">
        <f t="shared" si="0"/>
        <v>10.73</v>
      </c>
      <c r="G13" s="21">
        <v>0</v>
      </c>
      <c r="H13" s="21">
        <v>46471.21</v>
      </c>
      <c r="I13" s="22">
        <v>1994</v>
      </c>
      <c r="J13" s="21">
        <v>89.31</v>
      </c>
      <c r="K13" s="21">
        <f t="shared" si="1"/>
        <v>0</v>
      </c>
      <c r="L13" s="21">
        <v>89.31</v>
      </c>
      <c r="M13" s="45">
        <f t="shared" si="2"/>
        <v>10.73</v>
      </c>
      <c r="N13" s="46" t="s">
        <v>30</v>
      </c>
    </row>
    <row r="14" s="4" customFormat="true" ht="33" spans="1:14">
      <c r="A14" s="20">
        <v>9</v>
      </c>
      <c r="B14" s="20" t="s">
        <v>31</v>
      </c>
      <c r="C14" s="21">
        <v>3448</v>
      </c>
      <c r="D14" s="22">
        <v>11</v>
      </c>
      <c r="E14" s="21">
        <v>17.23</v>
      </c>
      <c r="F14" s="21">
        <f t="shared" si="0"/>
        <v>17</v>
      </c>
      <c r="G14" s="21">
        <v>0.23</v>
      </c>
      <c r="H14" s="21">
        <v>0</v>
      </c>
      <c r="I14" s="22">
        <v>0</v>
      </c>
      <c r="J14" s="21">
        <v>0</v>
      </c>
      <c r="K14" s="21">
        <f t="shared" si="1"/>
        <v>0</v>
      </c>
      <c r="L14" s="21">
        <v>0</v>
      </c>
      <c r="M14" s="45">
        <f t="shared" si="2"/>
        <v>17</v>
      </c>
      <c r="N14" s="46" t="s">
        <v>32</v>
      </c>
    </row>
    <row r="15" s="4" customFormat="true" ht="49.5" spans="1:14">
      <c r="A15" s="20">
        <v>10</v>
      </c>
      <c r="B15" s="20" t="s">
        <v>33</v>
      </c>
      <c r="C15" s="21">
        <v>2815</v>
      </c>
      <c r="D15" s="22">
        <v>32</v>
      </c>
      <c r="E15" s="21">
        <v>14.05</v>
      </c>
      <c r="F15" s="21">
        <f t="shared" si="0"/>
        <v>12.7</v>
      </c>
      <c r="G15" s="21">
        <f>0.02+0.98+0.35</f>
        <v>1.35</v>
      </c>
      <c r="H15" s="21">
        <v>1580</v>
      </c>
      <c r="I15" s="22">
        <v>40</v>
      </c>
      <c r="J15" s="21">
        <v>3.16</v>
      </c>
      <c r="K15" s="21">
        <f t="shared" si="1"/>
        <v>3.16</v>
      </c>
      <c r="L15" s="21">
        <v>0</v>
      </c>
      <c r="M15" s="45">
        <f t="shared" si="2"/>
        <v>15.86</v>
      </c>
      <c r="N15" s="46" t="s">
        <v>34</v>
      </c>
    </row>
    <row r="16" s="4" customFormat="true" ht="49.5" spans="1:14">
      <c r="A16" s="20">
        <v>11</v>
      </c>
      <c r="B16" s="20" t="s">
        <v>35</v>
      </c>
      <c r="C16" s="21">
        <v>34661.94</v>
      </c>
      <c r="D16" s="22">
        <v>197</v>
      </c>
      <c r="E16" s="21">
        <v>172.54</v>
      </c>
      <c r="F16" s="21">
        <f t="shared" si="0"/>
        <v>152.02</v>
      </c>
      <c r="G16" s="21">
        <f>13.99+2.61+0.45+4-0.53</f>
        <v>20.52</v>
      </c>
      <c r="H16" s="21">
        <v>6706.03</v>
      </c>
      <c r="I16" s="22">
        <v>72</v>
      </c>
      <c r="J16" s="21">
        <v>13.38</v>
      </c>
      <c r="K16" s="21">
        <f t="shared" si="1"/>
        <v>13.38</v>
      </c>
      <c r="L16" s="21">
        <v>0</v>
      </c>
      <c r="M16" s="45">
        <f t="shared" si="2"/>
        <v>165.4</v>
      </c>
      <c r="N16" s="46" t="s">
        <v>36</v>
      </c>
    </row>
    <row r="17" s="4" customFormat="true" ht="33" spans="1:14">
      <c r="A17" s="20">
        <v>12</v>
      </c>
      <c r="B17" s="20" t="s">
        <v>37</v>
      </c>
      <c r="C17" s="21">
        <v>13141</v>
      </c>
      <c r="D17" s="22">
        <v>47</v>
      </c>
      <c r="E17" s="21">
        <v>65.24</v>
      </c>
      <c r="F17" s="21">
        <f t="shared" si="0"/>
        <v>62.15</v>
      </c>
      <c r="G17" s="21">
        <v>3.09</v>
      </c>
      <c r="H17" s="21">
        <v>0</v>
      </c>
      <c r="I17" s="22">
        <v>0</v>
      </c>
      <c r="J17" s="21">
        <v>0</v>
      </c>
      <c r="K17" s="21">
        <f t="shared" si="1"/>
        <v>0</v>
      </c>
      <c r="L17" s="21">
        <v>0</v>
      </c>
      <c r="M17" s="45">
        <f t="shared" si="2"/>
        <v>62.15</v>
      </c>
      <c r="N17" s="46" t="s">
        <v>38</v>
      </c>
    </row>
    <row r="18" s="4" customFormat="true" ht="33" spans="1:14">
      <c r="A18" s="20">
        <v>13</v>
      </c>
      <c r="B18" s="20" t="s">
        <v>39</v>
      </c>
      <c r="C18" s="21">
        <v>1517</v>
      </c>
      <c r="D18" s="22">
        <v>10</v>
      </c>
      <c r="E18" s="21">
        <v>7.51</v>
      </c>
      <c r="F18" s="21">
        <f t="shared" si="0"/>
        <v>7.51</v>
      </c>
      <c r="G18" s="21">
        <v>0</v>
      </c>
      <c r="H18" s="21">
        <v>0</v>
      </c>
      <c r="I18" s="22">
        <v>0</v>
      </c>
      <c r="J18" s="21">
        <v>0</v>
      </c>
      <c r="K18" s="21">
        <f t="shared" si="1"/>
        <v>0</v>
      </c>
      <c r="L18" s="21">
        <v>0</v>
      </c>
      <c r="M18" s="45">
        <f t="shared" si="2"/>
        <v>7.51</v>
      </c>
      <c r="N18" s="46"/>
    </row>
    <row r="19" s="4" customFormat="true" ht="33" spans="1:14">
      <c r="A19" s="20">
        <v>14</v>
      </c>
      <c r="B19" s="20" t="s">
        <v>40</v>
      </c>
      <c r="C19" s="21">
        <v>4699</v>
      </c>
      <c r="D19" s="22">
        <v>18</v>
      </c>
      <c r="E19" s="21">
        <v>23.43</v>
      </c>
      <c r="F19" s="21">
        <f t="shared" si="0"/>
        <v>20.53</v>
      </c>
      <c r="G19" s="21">
        <f>0.23+2.43+0.24</f>
        <v>2.9</v>
      </c>
      <c r="H19" s="21">
        <v>0</v>
      </c>
      <c r="I19" s="22">
        <v>0</v>
      </c>
      <c r="J19" s="21">
        <v>0</v>
      </c>
      <c r="K19" s="21">
        <f t="shared" si="1"/>
        <v>0</v>
      </c>
      <c r="L19" s="21">
        <v>0</v>
      </c>
      <c r="M19" s="45">
        <f t="shared" si="2"/>
        <v>20.53</v>
      </c>
      <c r="N19" s="46" t="s">
        <v>41</v>
      </c>
    </row>
    <row r="20" s="4" customFormat="true" ht="49.5" spans="1:14">
      <c r="A20" s="20">
        <v>15</v>
      </c>
      <c r="B20" s="20" t="s">
        <v>42</v>
      </c>
      <c r="C20" s="21">
        <v>7820</v>
      </c>
      <c r="D20" s="22">
        <v>25</v>
      </c>
      <c r="E20" s="21">
        <v>38.87</v>
      </c>
      <c r="F20" s="21">
        <f t="shared" si="0"/>
        <v>32.09</v>
      </c>
      <c r="G20" s="21">
        <f>0.38+1.4+5</f>
        <v>6.78</v>
      </c>
      <c r="H20" s="21">
        <v>28580.9</v>
      </c>
      <c r="I20" s="22">
        <v>379</v>
      </c>
      <c r="J20" s="21">
        <v>55.93</v>
      </c>
      <c r="K20" s="21">
        <f t="shared" si="1"/>
        <v>55.9222842639594</v>
      </c>
      <c r="L20" s="21">
        <f>0.38/197*(197-193)</f>
        <v>0.00771573604060914</v>
      </c>
      <c r="M20" s="45">
        <f t="shared" si="2"/>
        <v>88.0122842639594</v>
      </c>
      <c r="N20" s="46" t="s">
        <v>43</v>
      </c>
    </row>
    <row r="21" s="4" customFormat="true" ht="33" spans="1:14">
      <c r="A21" s="20">
        <v>16</v>
      </c>
      <c r="B21" s="20" t="s">
        <v>44</v>
      </c>
      <c r="C21" s="21">
        <v>11168.94</v>
      </c>
      <c r="D21" s="22">
        <v>25</v>
      </c>
      <c r="E21" s="21">
        <v>54.35</v>
      </c>
      <c r="F21" s="21">
        <f t="shared" si="0"/>
        <v>44.1</v>
      </c>
      <c r="G21" s="21">
        <f>6.49+3.76</f>
        <v>10.25</v>
      </c>
      <c r="H21" s="21">
        <v>0</v>
      </c>
      <c r="I21" s="22">
        <v>0</v>
      </c>
      <c r="J21" s="21">
        <v>0</v>
      </c>
      <c r="K21" s="21">
        <f t="shared" si="1"/>
        <v>0</v>
      </c>
      <c r="L21" s="21">
        <v>0</v>
      </c>
      <c r="M21" s="45">
        <f t="shared" si="2"/>
        <v>44.1</v>
      </c>
      <c r="N21" s="46" t="s">
        <v>45</v>
      </c>
    </row>
    <row r="22" s="4" customFormat="true" ht="33" spans="1:14">
      <c r="A22" s="20">
        <v>17</v>
      </c>
      <c r="B22" s="20" t="s">
        <v>46</v>
      </c>
      <c r="C22" s="21">
        <v>6124</v>
      </c>
      <c r="D22" s="22">
        <v>20</v>
      </c>
      <c r="E22" s="21">
        <v>25.2</v>
      </c>
      <c r="F22" s="21">
        <f t="shared" si="0"/>
        <v>24.7</v>
      </c>
      <c r="G22" s="21">
        <f>0.42+0.08</f>
        <v>0.5</v>
      </c>
      <c r="H22" s="21">
        <v>2520</v>
      </c>
      <c r="I22" s="22">
        <v>26</v>
      </c>
      <c r="J22" s="36">
        <v>4.48</v>
      </c>
      <c r="K22" s="21">
        <f t="shared" si="1"/>
        <v>4.48</v>
      </c>
      <c r="L22" s="39">
        <v>0</v>
      </c>
      <c r="M22" s="45">
        <f t="shared" si="2"/>
        <v>29.18</v>
      </c>
      <c r="N22" s="46" t="s">
        <v>47</v>
      </c>
    </row>
    <row r="23" s="4" customFormat="true" ht="33" spans="1:14">
      <c r="A23" s="20">
        <v>18</v>
      </c>
      <c r="B23" s="20" t="s">
        <v>48</v>
      </c>
      <c r="C23" s="21">
        <v>4437</v>
      </c>
      <c r="D23" s="22">
        <v>55</v>
      </c>
      <c r="E23" s="21">
        <v>22.18</v>
      </c>
      <c r="F23" s="21">
        <f t="shared" si="0"/>
        <v>20</v>
      </c>
      <c r="G23" s="21">
        <f>1.7+0.48</f>
        <v>2.18</v>
      </c>
      <c r="H23" s="21">
        <v>0</v>
      </c>
      <c r="I23" s="22">
        <v>0</v>
      </c>
      <c r="J23" s="36">
        <v>0</v>
      </c>
      <c r="K23" s="21">
        <f t="shared" si="1"/>
        <v>0</v>
      </c>
      <c r="L23" s="39">
        <v>0</v>
      </c>
      <c r="M23" s="45">
        <f t="shared" si="2"/>
        <v>20</v>
      </c>
      <c r="N23" s="46" t="s">
        <v>49</v>
      </c>
    </row>
    <row r="24" s="4" customFormat="true" ht="33" spans="1:14">
      <c r="A24" s="20">
        <v>19</v>
      </c>
      <c r="B24" s="20" t="s">
        <v>50</v>
      </c>
      <c r="C24" s="21">
        <v>4889.9</v>
      </c>
      <c r="D24" s="22">
        <v>12</v>
      </c>
      <c r="E24" s="21">
        <v>24.45</v>
      </c>
      <c r="F24" s="21">
        <f t="shared" si="0"/>
        <v>22.71</v>
      </c>
      <c r="G24" s="21">
        <f>1.5+0.24</f>
        <v>1.74</v>
      </c>
      <c r="H24" s="21">
        <v>13649</v>
      </c>
      <c r="I24" s="22">
        <v>90</v>
      </c>
      <c r="J24" s="36">
        <v>27.07</v>
      </c>
      <c r="K24" s="21">
        <f t="shared" si="1"/>
        <v>27.07</v>
      </c>
      <c r="L24" s="39">
        <v>0</v>
      </c>
      <c r="M24" s="45">
        <f t="shared" si="2"/>
        <v>49.78</v>
      </c>
      <c r="N24" s="46" t="s">
        <v>51</v>
      </c>
    </row>
    <row r="25" s="4" customFormat="true" ht="33" spans="1:14">
      <c r="A25" s="20">
        <v>20</v>
      </c>
      <c r="B25" s="20" t="s">
        <v>52</v>
      </c>
      <c r="C25" s="21">
        <v>5640.5</v>
      </c>
      <c r="D25" s="22">
        <v>21</v>
      </c>
      <c r="E25" s="21">
        <v>25.2</v>
      </c>
      <c r="F25" s="21">
        <f t="shared" si="0"/>
        <v>23.38</v>
      </c>
      <c r="G25" s="21">
        <v>1.82</v>
      </c>
      <c r="H25" s="21">
        <v>29509.39</v>
      </c>
      <c r="I25" s="22">
        <v>348</v>
      </c>
      <c r="J25" s="36">
        <v>58</v>
      </c>
      <c r="K25" s="21">
        <f t="shared" si="1"/>
        <v>57.982</v>
      </c>
      <c r="L25" s="39">
        <f>0.2/100*(100-91)</f>
        <v>0.018</v>
      </c>
      <c r="M25" s="45">
        <f t="shared" si="2"/>
        <v>81.362</v>
      </c>
      <c r="N25" s="46" t="s">
        <v>53</v>
      </c>
    </row>
    <row r="26" s="4" customFormat="true" ht="33" spans="1:14">
      <c r="A26" s="20">
        <v>21</v>
      </c>
      <c r="B26" s="20" t="s">
        <v>54</v>
      </c>
      <c r="C26" s="21">
        <v>3958</v>
      </c>
      <c r="D26" s="22">
        <v>13</v>
      </c>
      <c r="E26" s="21">
        <v>19.78</v>
      </c>
      <c r="F26" s="21">
        <f t="shared" si="0"/>
        <v>19.78</v>
      </c>
      <c r="G26" s="21">
        <v>0</v>
      </c>
      <c r="H26" s="21">
        <v>0</v>
      </c>
      <c r="I26" s="22">
        <v>0</v>
      </c>
      <c r="J26" s="36">
        <v>0</v>
      </c>
      <c r="K26" s="21">
        <f t="shared" si="1"/>
        <v>0</v>
      </c>
      <c r="L26" s="39">
        <v>0</v>
      </c>
      <c r="M26" s="45">
        <f t="shared" si="2"/>
        <v>19.78</v>
      </c>
      <c r="N26" s="46"/>
    </row>
    <row r="27" s="4" customFormat="true" ht="33" spans="1:14">
      <c r="A27" s="20">
        <v>22</v>
      </c>
      <c r="B27" s="20" t="s">
        <v>55</v>
      </c>
      <c r="C27" s="21">
        <v>1134</v>
      </c>
      <c r="D27" s="22">
        <v>4</v>
      </c>
      <c r="E27" s="21">
        <v>5.64</v>
      </c>
      <c r="F27" s="21">
        <f t="shared" si="0"/>
        <v>3.93</v>
      </c>
      <c r="G27" s="21">
        <f>0.98+0.73</f>
        <v>1.71</v>
      </c>
      <c r="H27" s="21">
        <v>0</v>
      </c>
      <c r="I27" s="22">
        <v>0</v>
      </c>
      <c r="J27" s="36">
        <v>0</v>
      </c>
      <c r="K27" s="21">
        <f t="shared" si="1"/>
        <v>0</v>
      </c>
      <c r="L27" s="39">
        <v>0</v>
      </c>
      <c r="M27" s="45">
        <f t="shared" si="2"/>
        <v>3.93</v>
      </c>
      <c r="N27" s="46" t="s">
        <v>56</v>
      </c>
    </row>
    <row r="28" s="4" customFormat="true" ht="33" spans="1:16384">
      <c r="A28" s="20">
        <v>23</v>
      </c>
      <c r="B28" s="20" t="s">
        <v>57</v>
      </c>
      <c r="C28" s="21">
        <v>13178</v>
      </c>
      <c r="D28" s="22">
        <v>39</v>
      </c>
      <c r="E28" s="21">
        <v>65.87</v>
      </c>
      <c r="F28" s="21">
        <f t="shared" si="0"/>
        <v>63.78</v>
      </c>
      <c r="G28" s="21">
        <v>2.09</v>
      </c>
      <c r="H28" s="21">
        <v>5029.6</v>
      </c>
      <c r="I28" s="22">
        <v>115</v>
      </c>
      <c r="J28" s="36">
        <v>10.08</v>
      </c>
      <c r="K28" s="21">
        <f t="shared" si="1"/>
        <v>10.08</v>
      </c>
      <c r="L28" s="39">
        <v>0</v>
      </c>
      <c r="M28" s="45">
        <f t="shared" si="2"/>
        <v>73.86</v>
      </c>
      <c r="N28" s="46" t="s">
        <v>58</v>
      </c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  <c r="XFC28" s="10"/>
      <c r="XFD28" s="10"/>
    </row>
    <row r="29" s="4" customFormat="true" ht="33" spans="1:14">
      <c r="A29" s="20">
        <v>24</v>
      </c>
      <c r="B29" s="20" t="s">
        <v>59</v>
      </c>
      <c r="C29" s="21">
        <v>801</v>
      </c>
      <c r="D29" s="22">
        <v>5</v>
      </c>
      <c r="E29" s="21">
        <v>3.94</v>
      </c>
      <c r="F29" s="21">
        <f t="shared" si="0"/>
        <v>1.56</v>
      </c>
      <c r="G29" s="21">
        <f>2.38</f>
        <v>2.38</v>
      </c>
      <c r="H29" s="36">
        <v>40707.2</v>
      </c>
      <c r="I29" s="40">
        <v>201</v>
      </c>
      <c r="J29" s="36">
        <v>80.32</v>
      </c>
      <c r="K29" s="21">
        <f t="shared" si="1"/>
        <v>80.32</v>
      </c>
      <c r="L29" s="39">
        <v>0</v>
      </c>
      <c r="M29" s="45">
        <f t="shared" si="2"/>
        <v>81.88</v>
      </c>
      <c r="N29" s="46" t="s">
        <v>60</v>
      </c>
    </row>
    <row r="30" s="4" customFormat="true" ht="33" spans="1:14">
      <c r="A30" s="20">
        <v>25</v>
      </c>
      <c r="B30" s="20" t="s">
        <v>61</v>
      </c>
      <c r="C30" s="21">
        <v>13173</v>
      </c>
      <c r="D30" s="22">
        <v>25</v>
      </c>
      <c r="E30" s="21">
        <v>63.16</v>
      </c>
      <c r="F30" s="21">
        <f t="shared" si="0"/>
        <v>51.82</v>
      </c>
      <c r="G30" s="21">
        <f>4.95+6.39</f>
        <v>11.34</v>
      </c>
      <c r="H30" s="36">
        <v>18163.96</v>
      </c>
      <c r="I30" s="40">
        <v>109</v>
      </c>
      <c r="J30" s="36">
        <v>35.65</v>
      </c>
      <c r="K30" s="21">
        <f t="shared" si="1"/>
        <v>35.65</v>
      </c>
      <c r="L30" s="39">
        <v>0</v>
      </c>
      <c r="M30" s="45">
        <f t="shared" si="2"/>
        <v>87.47</v>
      </c>
      <c r="N30" s="46" t="s">
        <v>62</v>
      </c>
    </row>
    <row r="31" s="4" customFormat="true" ht="33" spans="1:14">
      <c r="A31" s="20">
        <v>26</v>
      </c>
      <c r="B31" s="20" t="s">
        <v>63</v>
      </c>
      <c r="C31" s="21">
        <v>3607.5</v>
      </c>
      <c r="D31" s="22">
        <v>12</v>
      </c>
      <c r="E31" s="21">
        <v>17.86</v>
      </c>
      <c r="F31" s="21">
        <f t="shared" si="0"/>
        <v>17.84</v>
      </c>
      <c r="G31" s="21">
        <v>0.02</v>
      </c>
      <c r="H31" s="36">
        <v>0</v>
      </c>
      <c r="I31" s="40">
        <v>0</v>
      </c>
      <c r="J31" s="36">
        <v>0</v>
      </c>
      <c r="K31" s="21">
        <f t="shared" si="1"/>
        <v>0</v>
      </c>
      <c r="L31" s="39">
        <v>0</v>
      </c>
      <c r="M31" s="45">
        <f t="shared" si="2"/>
        <v>17.84</v>
      </c>
      <c r="N31" s="46" t="s">
        <v>64</v>
      </c>
    </row>
    <row r="32" s="4" customFormat="true" ht="33" spans="1:14">
      <c r="A32" s="20">
        <v>27</v>
      </c>
      <c r="B32" s="20" t="s">
        <v>65</v>
      </c>
      <c r="C32" s="21">
        <v>710</v>
      </c>
      <c r="D32" s="22">
        <v>4</v>
      </c>
      <c r="E32" s="21">
        <v>3.53</v>
      </c>
      <c r="F32" s="21">
        <f t="shared" si="0"/>
        <v>3.53</v>
      </c>
      <c r="G32" s="21">
        <v>0</v>
      </c>
      <c r="H32" s="36">
        <v>0</v>
      </c>
      <c r="I32" s="40">
        <v>0</v>
      </c>
      <c r="J32" s="36">
        <v>0</v>
      </c>
      <c r="K32" s="21">
        <f t="shared" si="1"/>
        <v>0</v>
      </c>
      <c r="L32" s="39">
        <v>0</v>
      </c>
      <c r="M32" s="45">
        <f t="shared" si="2"/>
        <v>3.53</v>
      </c>
      <c r="N32" s="46"/>
    </row>
    <row r="33" s="4" customFormat="true" ht="33" spans="1:14">
      <c r="A33" s="20">
        <v>28</v>
      </c>
      <c r="B33" s="20" t="s">
        <v>66</v>
      </c>
      <c r="C33" s="21">
        <v>27580</v>
      </c>
      <c r="D33" s="22">
        <v>49</v>
      </c>
      <c r="E33" s="21">
        <v>133.62</v>
      </c>
      <c r="F33" s="21">
        <f t="shared" si="0"/>
        <v>131.12</v>
      </c>
      <c r="G33" s="21">
        <f>2.5</f>
        <v>2.5</v>
      </c>
      <c r="H33" s="36">
        <v>53939.08</v>
      </c>
      <c r="I33" s="40">
        <v>220</v>
      </c>
      <c r="J33" s="36">
        <v>106.63</v>
      </c>
      <c r="K33" s="21">
        <f t="shared" si="1"/>
        <v>106.63</v>
      </c>
      <c r="L33" s="39">
        <v>0</v>
      </c>
      <c r="M33" s="45">
        <f t="shared" si="2"/>
        <v>237.75</v>
      </c>
      <c r="N33" s="46" t="s">
        <v>67</v>
      </c>
    </row>
    <row r="34" s="4" customFormat="true" ht="74.25" spans="1:14">
      <c r="A34" s="20">
        <v>29</v>
      </c>
      <c r="B34" s="20" t="s">
        <v>68</v>
      </c>
      <c r="C34" s="21">
        <v>17358</v>
      </c>
      <c r="D34" s="22">
        <v>53</v>
      </c>
      <c r="E34" s="21">
        <v>83.34</v>
      </c>
      <c r="F34" s="21">
        <f t="shared" si="0"/>
        <v>51.19</v>
      </c>
      <c r="G34" s="21">
        <f>2.14+2.25+24.73+0.03+3</f>
        <v>32.15</v>
      </c>
      <c r="H34" s="21">
        <v>0</v>
      </c>
      <c r="I34" s="22">
        <v>0</v>
      </c>
      <c r="J34" s="21">
        <v>0</v>
      </c>
      <c r="K34" s="21">
        <f t="shared" si="1"/>
        <v>0</v>
      </c>
      <c r="L34" s="21">
        <v>0</v>
      </c>
      <c r="M34" s="45">
        <f t="shared" si="2"/>
        <v>51.19</v>
      </c>
      <c r="N34" s="46" t="s">
        <v>69</v>
      </c>
    </row>
    <row r="35" s="4" customFormat="true" ht="33" spans="1:14">
      <c r="A35" s="20">
        <v>30</v>
      </c>
      <c r="B35" s="20" t="s">
        <v>70</v>
      </c>
      <c r="C35" s="21">
        <v>3000</v>
      </c>
      <c r="D35" s="22">
        <v>6</v>
      </c>
      <c r="E35" s="21">
        <v>14.87</v>
      </c>
      <c r="F35" s="21">
        <f t="shared" si="0"/>
        <v>14.87</v>
      </c>
      <c r="G35" s="21">
        <v>0</v>
      </c>
      <c r="H35" s="21">
        <v>0</v>
      </c>
      <c r="I35" s="22">
        <v>0</v>
      </c>
      <c r="J35" s="21">
        <v>0</v>
      </c>
      <c r="K35" s="21">
        <f t="shared" si="1"/>
        <v>0</v>
      </c>
      <c r="L35" s="21">
        <v>0</v>
      </c>
      <c r="M35" s="45">
        <f t="shared" si="2"/>
        <v>14.87</v>
      </c>
      <c r="N35" s="46"/>
    </row>
    <row r="36" s="4" customFormat="true" ht="33" spans="1:14">
      <c r="A36" s="20">
        <v>31</v>
      </c>
      <c r="B36" s="20" t="s">
        <v>71</v>
      </c>
      <c r="C36" s="21">
        <v>5479.63</v>
      </c>
      <c r="D36" s="22">
        <v>13</v>
      </c>
      <c r="E36" s="21">
        <v>27.11</v>
      </c>
      <c r="F36" s="21">
        <f t="shared" si="0"/>
        <v>22.71</v>
      </c>
      <c r="G36" s="21">
        <f>4.25+0.15</f>
        <v>4.4</v>
      </c>
      <c r="H36" s="21">
        <v>0</v>
      </c>
      <c r="I36" s="22">
        <v>0</v>
      </c>
      <c r="J36" s="21">
        <v>0</v>
      </c>
      <c r="K36" s="21">
        <f t="shared" si="1"/>
        <v>0</v>
      </c>
      <c r="L36" s="21">
        <v>0</v>
      </c>
      <c r="M36" s="45">
        <f t="shared" si="2"/>
        <v>22.71</v>
      </c>
      <c r="N36" s="46" t="s">
        <v>72</v>
      </c>
    </row>
    <row r="37" s="4" customFormat="true" ht="33" spans="1:14">
      <c r="A37" s="20">
        <v>32</v>
      </c>
      <c r="B37" s="20" t="s">
        <v>73</v>
      </c>
      <c r="C37" s="21">
        <v>6930</v>
      </c>
      <c r="D37" s="22">
        <v>22</v>
      </c>
      <c r="E37" s="21">
        <v>34.49</v>
      </c>
      <c r="F37" s="21">
        <f t="shared" si="0"/>
        <v>34.11</v>
      </c>
      <c r="G37" s="21">
        <v>0.38</v>
      </c>
      <c r="H37" s="21">
        <v>26172.8</v>
      </c>
      <c r="I37" s="22">
        <v>152</v>
      </c>
      <c r="J37" s="21">
        <v>52.23</v>
      </c>
      <c r="K37" s="21">
        <f t="shared" si="1"/>
        <v>52.23</v>
      </c>
      <c r="L37" s="21">
        <v>0</v>
      </c>
      <c r="M37" s="45">
        <f t="shared" si="2"/>
        <v>86.34</v>
      </c>
      <c r="N37" s="46" t="s">
        <v>74</v>
      </c>
    </row>
    <row r="38" s="4" customFormat="true" ht="33" spans="1:14">
      <c r="A38" s="20">
        <v>33</v>
      </c>
      <c r="B38" s="20" t="s">
        <v>75</v>
      </c>
      <c r="C38" s="21">
        <v>465</v>
      </c>
      <c r="D38" s="22">
        <v>1</v>
      </c>
      <c r="E38" s="21">
        <v>0.58</v>
      </c>
      <c r="F38" s="21">
        <f t="shared" si="0"/>
        <v>0</v>
      </c>
      <c r="G38" s="21">
        <v>0.58</v>
      </c>
      <c r="H38" s="21">
        <v>0</v>
      </c>
      <c r="I38" s="22">
        <v>0</v>
      </c>
      <c r="J38" s="21">
        <v>0</v>
      </c>
      <c r="K38" s="21">
        <f t="shared" si="1"/>
        <v>0</v>
      </c>
      <c r="L38" s="21">
        <v>0</v>
      </c>
      <c r="M38" s="45">
        <f t="shared" si="2"/>
        <v>0</v>
      </c>
      <c r="N38" s="46" t="s">
        <v>76</v>
      </c>
    </row>
    <row r="39" s="4" customFormat="true" ht="33" spans="1:14">
      <c r="A39" s="20">
        <v>34</v>
      </c>
      <c r="B39" s="20" t="s">
        <v>77</v>
      </c>
      <c r="C39" s="21">
        <v>1850</v>
      </c>
      <c r="D39" s="22">
        <v>24</v>
      </c>
      <c r="E39" s="21">
        <v>9.13</v>
      </c>
      <c r="F39" s="21">
        <f t="shared" si="0"/>
        <v>9.13</v>
      </c>
      <c r="G39" s="21">
        <v>0</v>
      </c>
      <c r="H39" s="21">
        <v>0</v>
      </c>
      <c r="I39" s="22">
        <v>0</v>
      </c>
      <c r="J39" s="21">
        <v>0</v>
      </c>
      <c r="K39" s="21">
        <f t="shared" si="1"/>
        <v>0</v>
      </c>
      <c r="L39" s="21">
        <v>0</v>
      </c>
      <c r="M39" s="45">
        <f t="shared" si="2"/>
        <v>9.13</v>
      </c>
      <c r="N39" s="46"/>
    </row>
    <row r="40" s="4" customFormat="true" ht="33" spans="1:14">
      <c r="A40" s="20">
        <v>35</v>
      </c>
      <c r="B40" s="20" t="s">
        <v>78</v>
      </c>
      <c r="C40" s="21">
        <v>5766.8</v>
      </c>
      <c r="D40" s="22">
        <v>20</v>
      </c>
      <c r="E40" s="21">
        <v>28.83</v>
      </c>
      <c r="F40" s="21">
        <f t="shared" si="0"/>
        <v>26.08</v>
      </c>
      <c r="G40" s="21">
        <f>0.25+2.5</f>
        <v>2.75</v>
      </c>
      <c r="H40" s="21">
        <v>3470</v>
      </c>
      <c r="I40" s="22">
        <v>20</v>
      </c>
      <c r="J40" s="21">
        <v>6.94</v>
      </c>
      <c r="K40" s="21">
        <f t="shared" si="1"/>
        <v>6.94</v>
      </c>
      <c r="L40" s="21">
        <v>0</v>
      </c>
      <c r="M40" s="45">
        <f t="shared" si="2"/>
        <v>33.02</v>
      </c>
      <c r="N40" s="46" t="s">
        <v>79</v>
      </c>
    </row>
    <row r="41" s="4" customFormat="true" ht="74.25" spans="1:14">
      <c r="A41" s="20">
        <v>36</v>
      </c>
      <c r="B41" s="20" t="s">
        <v>80</v>
      </c>
      <c r="C41" s="21">
        <v>36032</v>
      </c>
      <c r="D41" s="22">
        <v>102</v>
      </c>
      <c r="E41" s="21">
        <v>178.8</v>
      </c>
      <c r="F41" s="21">
        <f t="shared" si="0"/>
        <v>144.18</v>
      </c>
      <c r="G41" s="21">
        <f>20.03+0.3+0.38+13.91</f>
        <v>34.62</v>
      </c>
      <c r="H41" s="21">
        <v>40343.02</v>
      </c>
      <c r="I41" s="22">
        <v>231</v>
      </c>
      <c r="J41" s="21">
        <v>76.81</v>
      </c>
      <c r="K41" s="21">
        <f t="shared" si="1"/>
        <v>76.81</v>
      </c>
      <c r="L41" s="21">
        <v>0</v>
      </c>
      <c r="M41" s="45">
        <f t="shared" si="2"/>
        <v>220.99</v>
      </c>
      <c r="N41" s="46" t="s">
        <v>81</v>
      </c>
    </row>
    <row r="42" s="4" customFormat="true" ht="33" spans="1:14">
      <c r="A42" s="20">
        <v>37</v>
      </c>
      <c r="B42" s="20" t="s">
        <v>82</v>
      </c>
      <c r="C42" s="21">
        <v>0</v>
      </c>
      <c r="D42" s="22">
        <v>0</v>
      </c>
      <c r="E42" s="21">
        <v>0</v>
      </c>
      <c r="F42" s="21">
        <f t="shared" si="0"/>
        <v>0</v>
      </c>
      <c r="G42" s="21">
        <v>0</v>
      </c>
      <c r="H42" s="21">
        <v>1230</v>
      </c>
      <c r="I42" s="22">
        <v>10</v>
      </c>
      <c r="J42" s="21">
        <v>2.46</v>
      </c>
      <c r="K42" s="21">
        <f t="shared" si="1"/>
        <v>2.46</v>
      </c>
      <c r="L42" s="21">
        <v>0</v>
      </c>
      <c r="M42" s="45">
        <f t="shared" si="2"/>
        <v>2.46</v>
      </c>
      <c r="N42" s="46"/>
    </row>
    <row r="43" s="4" customFormat="true" ht="49.5" spans="1:14">
      <c r="A43" s="20">
        <v>38</v>
      </c>
      <c r="B43" s="20" t="s">
        <v>83</v>
      </c>
      <c r="C43" s="21">
        <v>19909.97</v>
      </c>
      <c r="D43" s="22">
        <v>119</v>
      </c>
      <c r="E43" s="21">
        <v>96.59</v>
      </c>
      <c r="F43" s="21">
        <f t="shared" si="0"/>
        <v>88.22</v>
      </c>
      <c r="G43" s="21">
        <f>0.05+3.98+1.65+2.69</f>
        <v>8.37</v>
      </c>
      <c r="H43" s="21">
        <v>0</v>
      </c>
      <c r="I43" s="22">
        <v>0</v>
      </c>
      <c r="J43" s="21">
        <v>0</v>
      </c>
      <c r="K43" s="21">
        <f t="shared" si="1"/>
        <v>0</v>
      </c>
      <c r="L43" s="21">
        <v>0</v>
      </c>
      <c r="M43" s="45">
        <f t="shared" si="2"/>
        <v>88.22</v>
      </c>
      <c r="N43" s="46" t="s">
        <v>84</v>
      </c>
    </row>
    <row r="44" s="4" customFormat="true" ht="33" spans="1:14">
      <c r="A44" s="20">
        <v>39</v>
      </c>
      <c r="B44" s="20" t="s">
        <v>85</v>
      </c>
      <c r="C44" s="21">
        <v>5690</v>
      </c>
      <c r="D44" s="22">
        <v>23</v>
      </c>
      <c r="E44" s="21">
        <v>28.3</v>
      </c>
      <c r="F44" s="21">
        <f t="shared" si="0"/>
        <v>28.3</v>
      </c>
      <c r="G44" s="21">
        <v>0</v>
      </c>
      <c r="H44" s="21">
        <v>10749.62</v>
      </c>
      <c r="I44" s="22">
        <v>105</v>
      </c>
      <c r="J44" s="21">
        <v>20.87</v>
      </c>
      <c r="K44" s="21">
        <f t="shared" si="1"/>
        <v>20.87</v>
      </c>
      <c r="L44" s="21">
        <v>0</v>
      </c>
      <c r="M44" s="45">
        <f t="shared" si="2"/>
        <v>49.17</v>
      </c>
      <c r="N44" s="46"/>
    </row>
    <row r="45" s="4" customFormat="true" ht="33" spans="1:14">
      <c r="A45" s="20">
        <v>40</v>
      </c>
      <c r="B45" s="20" t="s">
        <v>86</v>
      </c>
      <c r="C45" s="21">
        <v>2965</v>
      </c>
      <c r="D45" s="22">
        <v>10</v>
      </c>
      <c r="E45" s="21">
        <v>14.78</v>
      </c>
      <c r="F45" s="21">
        <f t="shared" si="0"/>
        <v>11.57</v>
      </c>
      <c r="G45" s="21">
        <v>3.21</v>
      </c>
      <c r="H45" s="21">
        <v>0</v>
      </c>
      <c r="I45" s="22">
        <v>0</v>
      </c>
      <c r="J45" s="21">
        <v>0</v>
      </c>
      <c r="K45" s="21">
        <f t="shared" si="1"/>
        <v>0</v>
      </c>
      <c r="L45" s="21">
        <v>0</v>
      </c>
      <c r="M45" s="45">
        <f t="shared" si="2"/>
        <v>11.57</v>
      </c>
      <c r="N45" s="46" t="s">
        <v>87</v>
      </c>
    </row>
    <row r="46" s="4" customFormat="true" ht="49.5" spans="1:14">
      <c r="A46" s="20">
        <v>41</v>
      </c>
      <c r="B46" s="20" t="s">
        <v>88</v>
      </c>
      <c r="C46" s="21">
        <v>13353.89</v>
      </c>
      <c r="D46" s="22">
        <v>29</v>
      </c>
      <c r="E46" s="21">
        <v>66.55</v>
      </c>
      <c r="F46" s="21">
        <f t="shared" si="0"/>
        <v>56.81</v>
      </c>
      <c r="G46" s="21">
        <f>7.5+2.23+0.01</f>
        <v>9.74</v>
      </c>
      <c r="H46" s="21">
        <v>13864.9</v>
      </c>
      <c r="I46" s="22">
        <v>104</v>
      </c>
      <c r="J46" s="21">
        <v>27.71</v>
      </c>
      <c r="K46" s="21">
        <f t="shared" si="1"/>
        <v>27.71</v>
      </c>
      <c r="L46" s="21">
        <v>0</v>
      </c>
      <c r="M46" s="45">
        <f t="shared" si="2"/>
        <v>84.52</v>
      </c>
      <c r="N46" s="46" t="s">
        <v>89</v>
      </c>
    </row>
    <row r="47" s="4" customFormat="true" ht="33" spans="1:14">
      <c r="A47" s="20">
        <v>42</v>
      </c>
      <c r="B47" s="20" t="s">
        <v>90</v>
      </c>
      <c r="C47" s="21">
        <v>164671.78</v>
      </c>
      <c r="D47" s="22">
        <v>47</v>
      </c>
      <c r="E47" s="21">
        <v>70.96</v>
      </c>
      <c r="F47" s="21">
        <f t="shared" si="0"/>
        <v>67.96</v>
      </c>
      <c r="G47" s="21">
        <v>3</v>
      </c>
      <c r="H47" s="21">
        <v>52016.2</v>
      </c>
      <c r="I47" s="22">
        <v>256</v>
      </c>
      <c r="J47" s="21">
        <v>98.69</v>
      </c>
      <c r="K47" s="21">
        <f t="shared" si="1"/>
        <v>98.69</v>
      </c>
      <c r="L47" s="21">
        <v>0</v>
      </c>
      <c r="M47" s="45">
        <f t="shared" si="2"/>
        <v>166.65</v>
      </c>
      <c r="N47" s="46" t="s">
        <v>91</v>
      </c>
    </row>
    <row r="48" s="4" customFormat="true" ht="33" spans="1:14">
      <c r="A48" s="20">
        <v>43</v>
      </c>
      <c r="B48" s="20" t="s">
        <v>92</v>
      </c>
      <c r="C48" s="21">
        <v>6643</v>
      </c>
      <c r="D48" s="22">
        <v>30</v>
      </c>
      <c r="E48" s="21">
        <v>33.07</v>
      </c>
      <c r="F48" s="21">
        <f t="shared" si="0"/>
        <v>33.07</v>
      </c>
      <c r="G48" s="21">
        <v>0</v>
      </c>
      <c r="H48" s="21">
        <v>1184.2</v>
      </c>
      <c r="I48" s="22">
        <v>21</v>
      </c>
      <c r="J48" s="21">
        <v>2.37</v>
      </c>
      <c r="K48" s="21">
        <f t="shared" si="1"/>
        <v>2.37</v>
      </c>
      <c r="L48" s="21">
        <v>0</v>
      </c>
      <c r="M48" s="45">
        <f t="shared" si="2"/>
        <v>35.44</v>
      </c>
      <c r="N48" s="46"/>
    </row>
    <row r="49" s="4" customFormat="true" ht="33" spans="1:14">
      <c r="A49" s="20">
        <v>44</v>
      </c>
      <c r="B49" s="20" t="s">
        <v>93</v>
      </c>
      <c r="C49" s="21">
        <v>2100</v>
      </c>
      <c r="D49" s="22">
        <v>5</v>
      </c>
      <c r="E49" s="21">
        <v>10.5</v>
      </c>
      <c r="F49" s="21">
        <f t="shared" si="0"/>
        <v>9</v>
      </c>
      <c r="G49" s="21">
        <v>1.5</v>
      </c>
      <c r="H49" s="21">
        <v>0</v>
      </c>
      <c r="I49" s="22">
        <v>0</v>
      </c>
      <c r="J49" s="21">
        <v>0</v>
      </c>
      <c r="K49" s="21">
        <f t="shared" si="1"/>
        <v>0</v>
      </c>
      <c r="L49" s="21">
        <v>0</v>
      </c>
      <c r="M49" s="45">
        <f t="shared" si="2"/>
        <v>9</v>
      </c>
      <c r="N49" s="46" t="s">
        <v>94</v>
      </c>
    </row>
    <row r="50" s="4" customFormat="true" ht="33" spans="1:14">
      <c r="A50" s="20">
        <v>45</v>
      </c>
      <c r="B50" s="20" t="s">
        <v>95</v>
      </c>
      <c r="C50" s="21">
        <v>6853.8</v>
      </c>
      <c r="D50" s="22">
        <v>17</v>
      </c>
      <c r="E50" s="21">
        <v>34.04</v>
      </c>
      <c r="F50" s="21">
        <f t="shared" si="0"/>
        <v>29.31</v>
      </c>
      <c r="G50" s="21">
        <v>4.73</v>
      </c>
      <c r="H50" s="21">
        <v>0</v>
      </c>
      <c r="I50" s="22">
        <v>0</v>
      </c>
      <c r="J50" s="21">
        <v>0</v>
      </c>
      <c r="K50" s="21">
        <f t="shared" si="1"/>
        <v>0</v>
      </c>
      <c r="L50" s="21">
        <v>0</v>
      </c>
      <c r="M50" s="45">
        <f t="shared" si="2"/>
        <v>29.31</v>
      </c>
      <c r="N50" s="46" t="s">
        <v>96</v>
      </c>
    </row>
    <row r="51" s="4" customFormat="true" ht="33" spans="1:14">
      <c r="A51" s="20">
        <v>46</v>
      </c>
      <c r="B51" s="20" t="s">
        <v>97</v>
      </c>
      <c r="C51" s="21">
        <v>3490</v>
      </c>
      <c r="D51" s="22">
        <v>10</v>
      </c>
      <c r="E51" s="21">
        <v>17.42</v>
      </c>
      <c r="F51" s="21">
        <f t="shared" si="0"/>
        <v>16.51</v>
      </c>
      <c r="G51" s="21">
        <v>0.91</v>
      </c>
      <c r="H51" s="21">
        <v>0</v>
      </c>
      <c r="I51" s="22">
        <v>0</v>
      </c>
      <c r="J51" s="21">
        <v>0</v>
      </c>
      <c r="K51" s="21">
        <f t="shared" si="1"/>
        <v>0</v>
      </c>
      <c r="L51" s="21">
        <v>0</v>
      </c>
      <c r="M51" s="45">
        <f t="shared" si="2"/>
        <v>16.51</v>
      </c>
      <c r="N51" s="46" t="s">
        <v>98</v>
      </c>
    </row>
    <row r="52" s="4" customFormat="true" ht="33" spans="1:14">
      <c r="A52" s="20">
        <v>47</v>
      </c>
      <c r="B52" s="20" t="s">
        <v>99</v>
      </c>
      <c r="C52" s="26">
        <v>945</v>
      </c>
      <c r="D52" s="27">
        <v>2</v>
      </c>
      <c r="E52" s="26">
        <v>4.7</v>
      </c>
      <c r="F52" s="21">
        <f t="shared" si="0"/>
        <v>2.28</v>
      </c>
      <c r="G52" s="26">
        <f>2.37+0.05</f>
        <v>2.42</v>
      </c>
      <c r="H52" s="21">
        <v>0</v>
      </c>
      <c r="I52" s="22">
        <v>0</v>
      </c>
      <c r="J52" s="21">
        <v>0</v>
      </c>
      <c r="K52" s="21">
        <f t="shared" si="1"/>
        <v>0</v>
      </c>
      <c r="L52" s="21">
        <v>0</v>
      </c>
      <c r="M52" s="45">
        <f t="shared" si="2"/>
        <v>2.28</v>
      </c>
      <c r="N52" s="46" t="s">
        <v>100</v>
      </c>
    </row>
    <row r="53" s="4" customFormat="true" ht="33" spans="1:14">
      <c r="A53" s="28">
        <v>48</v>
      </c>
      <c r="B53" s="20" t="s">
        <v>101</v>
      </c>
      <c r="C53" s="26">
        <v>5295</v>
      </c>
      <c r="D53" s="27">
        <v>12</v>
      </c>
      <c r="E53" s="20">
        <v>26.45</v>
      </c>
      <c r="F53" s="21">
        <f t="shared" si="0"/>
        <v>23.26</v>
      </c>
      <c r="G53" s="21">
        <f>2.5+0.69</f>
        <v>3.19</v>
      </c>
      <c r="H53" s="21">
        <v>0</v>
      </c>
      <c r="I53" s="22">
        <v>0</v>
      </c>
      <c r="J53" s="21">
        <v>0</v>
      </c>
      <c r="K53" s="21">
        <f t="shared" si="1"/>
        <v>0</v>
      </c>
      <c r="L53" s="21">
        <v>0</v>
      </c>
      <c r="M53" s="45">
        <f t="shared" si="2"/>
        <v>23.26</v>
      </c>
      <c r="N53" s="46" t="s">
        <v>102</v>
      </c>
    </row>
    <row r="54" s="4" customFormat="true" ht="52.05" customHeight="true" spans="1:14">
      <c r="A54" s="29" t="s">
        <v>103</v>
      </c>
      <c r="B54" s="30"/>
      <c r="C54" s="31">
        <f t="shared" ref="C54:M54" si="3">SUM(C6:C53)</f>
        <v>525298.45</v>
      </c>
      <c r="D54" s="31">
        <f t="shared" si="3"/>
        <v>1344</v>
      </c>
      <c r="E54" s="31">
        <f t="shared" si="3"/>
        <v>1839.59</v>
      </c>
      <c r="F54" s="31">
        <f t="shared" si="3"/>
        <v>1618.67</v>
      </c>
      <c r="G54" s="37">
        <f t="shared" si="3"/>
        <v>220.92</v>
      </c>
      <c r="H54" s="31">
        <f t="shared" si="3"/>
        <v>451991.37</v>
      </c>
      <c r="I54" s="31">
        <f t="shared" si="3"/>
        <v>5031</v>
      </c>
      <c r="J54" s="31">
        <f t="shared" si="3"/>
        <v>874.5</v>
      </c>
      <c r="K54" s="31">
        <f t="shared" si="3"/>
        <v>785.164284263959</v>
      </c>
      <c r="L54" s="31">
        <f t="shared" si="3"/>
        <v>89.3357157360406</v>
      </c>
      <c r="M54" s="31">
        <f t="shared" si="3"/>
        <v>2403.83428426396</v>
      </c>
      <c r="N54" s="49"/>
    </row>
    <row r="55" ht="24.75" spans="1:12">
      <c r="A55" s="32" t="s">
        <v>104</v>
      </c>
      <c r="B55" s="32"/>
      <c r="G55" s="7"/>
      <c r="L55" s="7"/>
    </row>
    <row r="56" spans="7:12">
      <c r="G56" s="7"/>
      <c r="L56" s="7"/>
    </row>
    <row r="57" spans="7:12">
      <c r="G57" s="7"/>
      <c r="L57" s="7"/>
    </row>
    <row r="58" ht="33" customHeight="true"/>
    <row r="60" s="4" customFormat="true" spans="1:14">
      <c r="A60" s="6"/>
      <c r="B60" s="2"/>
      <c r="C60" s="7"/>
      <c r="D60" s="7"/>
      <c r="E60" s="7"/>
      <c r="F60" s="7"/>
      <c r="G60" s="8"/>
      <c r="H60" s="7"/>
      <c r="I60" s="7"/>
      <c r="J60" s="7"/>
      <c r="K60" s="7"/>
      <c r="L60" s="8"/>
      <c r="M60" s="7"/>
      <c r="N60" s="9"/>
    </row>
  </sheetData>
  <mergeCells count="9">
    <mergeCell ref="A2:N2"/>
    <mergeCell ref="C4:G4"/>
    <mergeCell ref="H4:L4"/>
    <mergeCell ref="A54:B54"/>
    <mergeCell ref="A55:B55"/>
    <mergeCell ref="A4:A5"/>
    <mergeCell ref="B4:B5"/>
    <mergeCell ref="M4:M5"/>
    <mergeCell ref="N4:N5"/>
  </mergeCells>
  <pageMargins left="0.511805555555556" right="0.275" top="0.590277777777778" bottom="0.472222222222222" header="0.298611111111111" footer="0.236111111111111"/>
  <pageSetup paperSize="9" scale="1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2026-03-28T15:47:00Z</dcterms:created>
  <dcterms:modified xsi:type="dcterms:W3CDTF">2026-04-23T11:29:26Z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991AE789C6C64626894F75AFAEA2E264_11</vt:lpwstr>
  </property>
  <property fmtid="{D5CDD505-2E9C-101B-9397-08002B2CF9AE}" pid="3" name="KSOProductBuildVer">
    <vt:lpwstr>2052-11.8.2.10337</vt:lpwstr>
  </property>
  <property fmtid="{D5CDD505-2E9C-101B-9397-08002B2CF9AE}" pid="4" name="CalculationRule">
    <vt:i4>1</vt:i4>
  </property>
</Properties>
</file>