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汇总表" sheetId="1" r:id="rId1"/>
  </sheets>
  <definedNames>
    <definedName name="_xlnm._FilterDatabase" localSheetId="0" hidden="1">汇总表!$5:$58</definedName>
    <definedName name="_xlnm.Print_Area" localSheetId="0">汇总表!$A$1:$N$58</definedName>
    <definedName name="_xlnm.Print_Titles" localSheetId="0">汇总表!$4:$5</definedName>
  </definedNames>
  <calcPr calcId="144525"/>
</workbook>
</file>

<file path=xl/sharedStrings.xml><?xml version="1.0" encoding="utf-8"?>
<sst xmlns="http://schemas.openxmlformats.org/spreadsheetml/2006/main" count="113" uniqueCount="108">
  <si>
    <t>附件1</t>
  </si>
  <si>
    <t>2026年一季度融资担保公司担保费补贴审定表</t>
  </si>
  <si>
    <t>单位：万元</t>
  </si>
  <si>
    <t>序号</t>
  </si>
  <si>
    <t>机 构</t>
  </si>
  <si>
    <t xml:space="preserve">常规业务 </t>
  </si>
  <si>
    <t>批量业务</t>
  </si>
  <si>
    <t>合计审定金额</t>
  </si>
  <si>
    <t>备注</t>
  </si>
  <si>
    <t>累计金额</t>
  </si>
  <si>
    <t>申报笔数</t>
  </si>
  <si>
    <t>申报金额</t>
  </si>
  <si>
    <t>第三方机构核定金额</t>
  </si>
  <si>
    <t>核减金额</t>
  </si>
  <si>
    <t>湖南金信融资担保有限责任公司</t>
  </si>
  <si>
    <t>年化担保费率(含税）超过1%核减1.97万元。</t>
  </si>
  <si>
    <t>株洲金财惠科融资担保有限公司</t>
  </si>
  <si>
    <t>年化担保费率(含税）超过1%核减8.84万元；备案信息不一致核减1.44万元。批量部分因申报补贴金额计算公式错误核增0.75万元。</t>
  </si>
  <si>
    <t>耒阳市互惠投融资担保有限公司</t>
  </si>
  <si>
    <t>年化担保费率(含税）超过1%核减5.00万元。</t>
  </si>
  <si>
    <t>浏阳市财信融资担保有限责任公司</t>
  </si>
  <si>
    <t>申报主债权金额未按实际在保金额计算核减1.19万元；资料不齐全核减4.73万元；备案信息不一致核减6.66万元。</t>
  </si>
  <si>
    <t>浏阳市中小企业融资担保有限公司</t>
  </si>
  <si>
    <t>湘潭县莲乡融资担保有限公司</t>
  </si>
  <si>
    <t>担保费补贴费率适用错误核减56.42万元；年化担保费率(含税）超过1%核减2.52万元；备案信息不一致核减0.5万元。</t>
  </si>
  <si>
    <t>湘潭中小微融资担保有限公司</t>
  </si>
  <si>
    <t>年化担保费率(含税）超过1%核减2.18万元。批量部分因申报主债权金额未按实际在保金额计算核减1.03万元。</t>
  </si>
  <si>
    <t>株洲市融资担保有限公司</t>
  </si>
  <si>
    <t>批量部分因申报主债权金额未按实际在保金额计算核减71.2万元。</t>
  </si>
  <si>
    <t>邵阳县中小企业融资担保有限责任公司</t>
  </si>
  <si>
    <t>年化担保费率(含税）超过1%核减2.7万元。</t>
  </si>
  <si>
    <t>洞口县中小企业融资担保有限责任公司</t>
  </si>
  <si>
    <t>未按照实际承保期间计算核减0.05万元；年化担保费率(含税）超过1%核减0.25万元。</t>
  </si>
  <si>
    <t>常德财科融资担保有限公司</t>
  </si>
  <si>
    <t>合同日期存在倒签核减0.86万元。批量部分因申报债权期限不符合本次补贴范围核减0.3万元，因申报主债权金额未按实际在保金额计算核减0.01万元。</t>
  </si>
  <si>
    <t>湖南德诚融资担保有限公司</t>
  </si>
  <si>
    <t>未按照实际承保期间计算核减0.01万元;资料不齐全核减5.00万元;备案时间超过2026年03月31日核减1.5万元</t>
  </si>
  <si>
    <t>常德美源融资担保有限责任公司</t>
  </si>
  <si>
    <t>年化担保费率(含税）超过1%核减13.00万元；资料不齐全核减1.25万元;备案信息不一致核减0.4万元。</t>
  </si>
  <si>
    <t>桃源县惠民中小企业融资担保有限公司</t>
  </si>
  <si>
    <t>年化担保费率(含税）超过1%核减6.95万元；资料不齐全核减0.61万元；申报主债权金额未按实际在保金额计算核减2.2万元。</t>
  </si>
  <si>
    <t>张家界市中小企业融资担保有限公司</t>
  </si>
  <si>
    <t>资料不齐全核减10.4万元；放款额度超过保证合同授信额度核减2.58万元；备案信息不一致核减1.55万元。批量部分因备案时间超过2026年3月31日核减95.46万元。</t>
  </si>
  <si>
    <t>张家界经济发展融资担保有限公司</t>
  </si>
  <si>
    <t>资料不齐全核减23.76万元。</t>
  </si>
  <si>
    <t>宁远县中小微企业融资担保有限公司</t>
  </si>
  <si>
    <t>备案信息不一致核减1.5万元；申报主债权金额未按实际在保金额计算核减0.10万元；资料不齐全核减2.85万元；未按照实际承保期间计算核减0.92万元；委保期间未覆盖主债权期间核减19.72万元。批量部分因申报主债权金额未按实际在保金额计算核减0.13万元。</t>
  </si>
  <si>
    <t>蓝山县财信融资担保有限公司</t>
  </si>
  <si>
    <t>备案时间超过2026年03月31日核减4.9万元；备案信息不一致核减7.73万元；申报主债权金额未按实际在保金额计算核减2.55万元；委保期间未覆盖主债权期间核减0.40万元；保证合同约定债权期间与主债权期间不一致核减1.35万元；未按照实际承保期间计算核减0.05万元；资料不齐全核减0.25万元。</t>
  </si>
  <si>
    <t>湘西融资担保有限责任公司</t>
  </si>
  <si>
    <t>年化担保费率(含税）超过1%核减1.32万元；合同未签章核减10.86万元；合同借款期间与主债权申报期间不一致核减4.58万元。批量部分因申报主债权金额未按实际在保金额计算核减0.40万元。</t>
  </si>
  <si>
    <t>永州市潇湘融资担保有限公司</t>
  </si>
  <si>
    <t>资料不齐全核减3.37万元；备案信息不一致核减0.55万元；申报主债权金额未按实际在保金额计算核减0.36万元。批量部分因申报主债权金额未按实际在保金额计算核减1.65万元。</t>
  </si>
  <si>
    <t>花垣县融资担保有限责任公司</t>
  </si>
  <si>
    <t>备案时间超过2026年03月31日核减5.46万元；首次备案的原担保业务不得为展期、借新还旧（含归还转贷资金）和无还本续贷业务核减0.9万元；未按照实际承保期间计算核减0.01万元。批量部分因备案超过2026年3月31日核减0.9万元。</t>
  </si>
  <si>
    <t>湖南潭城融资担保集团有限公司</t>
  </si>
  <si>
    <t>同一融资担保公司申报的单户多笔融资担保业务合计担保金额超过1000万元核减5.45万元；备案时间超过2026年03月31日核减0.95万元；资料不齐全核减3.5万元。</t>
  </si>
  <si>
    <t>湖南省文化旅游融资担保有限公司</t>
  </si>
  <si>
    <t>备案时间超过2026年03月31日核减7万元；申报主债权金额未按实际在保金额计算核减0.16万元。</t>
  </si>
  <si>
    <t>郴州市中小企业融资担保有限公司</t>
  </si>
  <si>
    <t>担保费补贴费率适用错误核减3.48万元；年化担保费率(含税）超过1%核减1.49万元；资料不齐全核减1.5万元。批量部分因备案时间超过2026年3月31日核减0.33万元，申报主债权金额未按实际在保金额计算核减0.40万元。</t>
  </si>
  <si>
    <t>衡阳市融资担保集团有限公司</t>
  </si>
  <si>
    <t>年化担保费率(含税）超过1%核减9.40万元。批量部分因申报主债权金额未按实际在保金额计算核减0.8万元。</t>
  </si>
  <si>
    <t>湖南金玉融资担保有限公司</t>
  </si>
  <si>
    <t>年化担保费率(含税）超过1%核减1.49万元。</t>
  </si>
  <si>
    <t>湖南梅山融资担保有限责任公司</t>
  </si>
  <si>
    <t>年化担保费率(含税）超过1%核减4.92万元。</t>
  </si>
  <si>
    <t>湖南省科技融资担保有限公司</t>
  </si>
  <si>
    <t>湖南省中小企业融资担保有限公司</t>
  </si>
  <si>
    <t>备案信息不一致核减3.67万元；未按照实际承保期间计算核减0.22万元；申报主债权金额未按实际在保金额计算核减1.16万元；担保费补贴费率适用错误核减24.81万元。</t>
  </si>
  <si>
    <t>湖南湘银融资担保有限公司</t>
  </si>
  <si>
    <t>湖南众诺融资担保有限公司</t>
  </si>
  <si>
    <t>资料不齐全核减0.23万元；备案信息不一致核减3.99万元。</t>
  </si>
  <si>
    <t>怀化市财信融资担保有限责任公司</t>
  </si>
  <si>
    <t>年化担保费率(含税）超过1%核减10.88万元；未按照实际承保期间计算核减0.02万元。</t>
  </si>
  <si>
    <t>嘉禾嘉盛融资担保有限责任公司</t>
  </si>
  <si>
    <t>资料不齐全核减2.98万元。</t>
  </si>
  <si>
    <t>江华华信融资担保有限公司</t>
  </si>
  <si>
    <t>备案信息不一致核减1.46万元。</t>
  </si>
  <si>
    <t>隆回县中小企业融资担保有限责任公司</t>
  </si>
  <si>
    <t>备案时间超过2026年03月31日核减13.65万元；年化担保费率(含税）超过1%核减10.25万元；未按照实际承保期间计算核减0.04万元。</t>
  </si>
  <si>
    <t>娄底市兴娄融资担保有限公司</t>
  </si>
  <si>
    <t>备案信息不一致核减4.49万元；资料不齐全核减2.5万元；年化担保费率(含税）超过1%核减2.39万元。批量部分因申报主债权金额未按实际在保金额计算核减0.47万元。</t>
  </si>
  <si>
    <t>汨罗诚晟融资担保有限公司</t>
  </si>
  <si>
    <t>邵东市鼎成融资担保有限公司</t>
  </si>
  <si>
    <t>年化担保费率(含税）超过1%核减6.86万元。</t>
  </si>
  <si>
    <t>邵阳市融资担保有限公司</t>
  </si>
  <si>
    <t>申报主债权金额未按实际在保金额计算核减0.93万元。</t>
  </si>
  <si>
    <t>祁阳市融资担保有限公司</t>
  </si>
  <si>
    <t>益阳市融资担保有限责任公司</t>
  </si>
  <si>
    <t>申报主债权金额未按实际在保金额计算核减1.63万元；申报债权期限不符合本次补贴范围核减18.11万元；资料不齐全核减0.5万元；年化担保费率(含税）超过1%核减7.35万元。批量部分因申报债权期限不符合本次补贴范围核减1.2万元，因申报主债权金额未按实际在保金额计算核减2.61万元。</t>
  </si>
  <si>
    <t>岳阳市小微融资担保有限责任公司</t>
  </si>
  <si>
    <t>年化担保费率(含税）超过1%核减31.98万元；备案时间超过2026年03月31日核减19.38万元；资料不齐全核减1.73万元。批量部分因备案时间超过2026年03月31日核减3.56万元</t>
  </si>
  <si>
    <t>岳阳县中小企业融资担保有限公司</t>
  </si>
  <si>
    <t>长沙市麓山融资担保有限公司</t>
  </si>
  <si>
    <t>长沙市望财融资担保有限公司</t>
  </si>
  <si>
    <t>年化担保费率(含税）超过1%核减0.74万元。</t>
  </si>
  <si>
    <t>长沙市中水融资担保有限公司</t>
  </si>
  <si>
    <t>年化担保费率(含税）超过1%核减1.61万元。</t>
  </si>
  <si>
    <t>湖南省农业信贷融资担保有限公司</t>
  </si>
  <si>
    <t>宁乡市和诚融资担保有限责任公司</t>
  </si>
  <si>
    <t>年化担保费率(含税）超过1%核减5.41万元；资料不齐全核减0.7万元。</t>
  </si>
  <si>
    <t>长沙市长财融资担保有限公司</t>
  </si>
  <si>
    <t>永州市科技融资担保有限公司</t>
  </si>
  <si>
    <t>瀚华融资担保股份有限公司湖南分公司</t>
  </si>
  <si>
    <t>备案时间超过2026年03月31日核减0.5万元。</t>
  </si>
  <si>
    <t>合   计</t>
  </si>
  <si>
    <t>以上金额均保留两位小数。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</si>
</sst>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_);[Red]\(0\)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36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48"/>
      <color theme="1"/>
      <name val="仿宋"/>
      <charset val="134"/>
    </font>
    <font>
      <sz val="48"/>
      <color theme="1"/>
      <name val="仿宋"/>
      <charset val="134"/>
    </font>
    <font>
      <b/>
      <sz val="72"/>
      <color theme="1"/>
      <name val="仿宋"/>
      <charset val="134"/>
    </font>
    <font>
      <b/>
      <sz val="36"/>
      <name val="仿宋"/>
      <charset val="134"/>
    </font>
    <font>
      <b/>
      <sz val="28"/>
      <color rgb="FF000000"/>
      <name val="仿宋"/>
      <charset val="134"/>
    </font>
    <font>
      <b/>
      <sz val="28"/>
      <color theme="1"/>
      <name val="仿宋"/>
      <charset val="134"/>
    </font>
    <font>
      <sz val="28"/>
      <name val="仿宋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28"/>
      <name val="仿宋"/>
      <charset val="134"/>
    </font>
    <font>
      <sz val="24"/>
      <color rgb="FF000000"/>
      <name val="仿宋"/>
      <charset val="134"/>
    </font>
    <font>
      <sz val="24"/>
      <name val="仿宋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5" fillId="6" borderId="4" applyNumberFormat="false" applyAlignment="false" applyProtection="false">
      <alignment vertical="center"/>
    </xf>
    <xf numFmtId="0" fontId="27" fillId="12" borderId="5" applyNumberFormat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24" fillId="6" borderId="2" applyNumberForma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3" fillId="19" borderId="2" applyNumberFormat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vertical="center"/>
    </xf>
    <xf numFmtId="0" fontId="10" fillId="0" borderId="0" xfId="0" applyFont="true" applyFill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177" fontId="12" fillId="0" borderId="1" xfId="19" applyNumberFormat="true" applyFont="true" applyFill="true" applyBorder="true" applyAlignment="true">
      <alignment horizontal="center" vertical="center" wrapText="true"/>
    </xf>
    <xf numFmtId="177" fontId="13" fillId="0" borderId="1" xfId="19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176" fontId="14" fillId="0" borderId="1" xfId="0" applyNumberFormat="true" applyFont="true" applyFill="true" applyBorder="true" applyAlignment="true">
      <alignment horizontal="center" vertical="center" readingOrder="1"/>
    </xf>
    <xf numFmtId="178" fontId="14" fillId="0" borderId="1" xfId="0" applyNumberFormat="true" applyFont="true" applyFill="true" applyBorder="true" applyAlignment="true">
      <alignment horizontal="center" vertical="center" readingOrder="1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left" vertical="top" wrapText="true"/>
    </xf>
    <xf numFmtId="0" fontId="16" fillId="0" borderId="0" xfId="0" applyFont="true" applyFill="true" applyAlignment="true">
      <alignment horizontal="left" vertical="top" wrapText="true"/>
    </xf>
    <xf numFmtId="0" fontId="6" fillId="0" borderId="0" xfId="0" applyFont="true" applyFill="true">
      <alignment vertical="center"/>
    </xf>
    <xf numFmtId="0" fontId="8" fillId="0" borderId="0" xfId="0" applyFont="true" applyFill="true" applyAlignment="true">
      <alignment vertical="center"/>
    </xf>
    <xf numFmtId="177" fontId="14" fillId="0" borderId="1" xfId="0" applyNumberFormat="true" applyFont="true" applyFill="true" applyBorder="true" applyAlignment="true">
      <alignment horizontal="center" vertical="center" readingOrder="1"/>
    </xf>
    <xf numFmtId="176" fontId="14" fillId="0" borderId="1" xfId="0" applyNumberFormat="true" applyFont="true" applyFill="true" applyBorder="true" applyAlignment="true" applyProtection="true">
      <alignment horizontal="center" vertical="center" readingOrder="1"/>
    </xf>
    <xf numFmtId="176" fontId="14" fillId="0" borderId="1" xfId="0" applyNumberFormat="true" applyFont="true" applyFill="true" applyBorder="true" applyAlignment="true">
      <alignment horizontal="center" vertical="center"/>
    </xf>
    <xf numFmtId="178" fontId="14" fillId="0" borderId="1" xfId="0" applyNumberFormat="true" applyFont="true" applyFill="true" applyBorder="true" applyAlignment="true" applyProtection="true">
      <alignment horizontal="center" vertical="center" readingOrder="1"/>
    </xf>
    <xf numFmtId="0" fontId="13" fillId="0" borderId="0" xfId="0" applyFont="true" applyFill="true" applyAlignment="true">
      <alignment horizontal="right" vertical="center"/>
    </xf>
    <xf numFmtId="177" fontId="17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 applyProtection="true">
      <alignment horizontal="center" vertical="center" readingOrder="1"/>
      <protection locked="false"/>
    </xf>
    <xf numFmtId="176" fontId="18" fillId="0" borderId="1" xfId="0" applyNumberFormat="true" applyFont="true" applyFill="true" applyBorder="true" applyAlignment="true" applyProtection="true">
      <alignment horizontal="left" vertical="center" wrapText="true" readingOrder="1"/>
      <protection locked="false"/>
    </xf>
    <xf numFmtId="176" fontId="19" fillId="0" borderId="1" xfId="0" applyNumberFormat="true" applyFont="true" applyFill="true" applyBorder="true" applyAlignment="true" applyProtection="true">
      <alignment horizontal="left" vertical="center" wrapText="true" readingOrder="1"/>
      <protection locked="false"/>
    </xf>
    <xf numFmtId="176" fontId="18" fillId="0" borderId="1" xfId="0" applyNumberFormat="true" applyFont="true" applyBorder="true" applyAlignment="true" applyProtection="true">
      <alignment horizontal="left" vertical="center" wrapText="true"/>
      <protection locked="false"/>
    </xf>
    <xf numFmtId="0" fontId="2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4"/>
  <sheetViews>
    <sheetView tabSelected="1" view="pageBreakPreview" zoomScale="25" zoomScaleNormal="100" zoomScaleSheetLayoutView="25" workbookViewId="0">
      <pane ySplit="5" topLeftCell="A46" activePane="bottomLeft" state="frozen"/>
      <selection/>
      <selection pane="bottomLeft" activeCell="A2" sqref="A2:N2"/>
    </sheetView>
  </sheetViews>
  <sheetFormatPr defaultColWidth="24.0916666666667" defaultRowHeight="17.25"/>
  <cols>
    <col min="1" max="1" width="20.2166666666667" style="7" customWidth="true"/>
    <col min="2" max="2" width="90.9083333333333" style="3" customWidth="true"/>
    <col min="3" max="3" width="34.1666666666667" style="8" customWidth="true"/>
    <col min="4" max="4" width="36.1083333333333" style="8" customWidth="true"/>
    <col min="5" max="5" width="35.2833333333333" style="8" customWidth="true"/>
    <col min="6" max="6" width="30.2416666666667" style="8" customWidth="true"/>
    <col min="7" max="7" width="35.2833333333333" style="8" customWidth="true"/>
    <col min="8" max="8" width="34.0916666666667" style="8" customWidth="true"/>
    <col min="9" max="9" width="35.5583333333333" style="8" customWidth="true"/>
    <col min="10" max="10" width="34.7166666666667" style="8" customWidth="true"/>
    <col min="11" max="11" width="31.5916666666667" style="8" customWidth="true"/>
    <col min="12" max="12" width="34.7166666666667" style="8" customWidth="true"/>
    <col min="13" max="13" width="39.6333333333333" style="8" customWidth="true"/>
    <col min="14" max="14" width="255" style="5" customWidth="true"/>
    <col min="15" max="16366" width="24.0916666666667" style="5" customWidth="true"/>
    <col min="16367" max="16367" width="24.0916666666667" style="9" customWidth="true"/>
    <col min="16368" max="16384" width="24.0916666666667" style="9"/>
  </cols>
  <sheetData>
    <row r="1" s="1" customFormat="true" ht="51" customHeight="true" spans="1:13">
      <c r="A1" s="10" t="s">
        <v>0</v>
      </c>
      <c r="B1" s="11"/>
      <c r="C1" s="12"/>
      <c r="D1" s="12"/>
      <c r="E1" s="12"/>
      <c r="F1" s="12"/>
      <c r="G1" s="12"/>
      <c r="H1" s="25"/>
      <c r="I1" s="25"/>
      <c r="J1" s="25"/>
      <c r="K1" s="25"/>
      <c r="L1" s="25"/>
      <c r="M1" s="12"/>
    </row>
    <row r="2" s="2" customFormat="true" ht="62" customHeight="true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2" customFormat="true" ht="52" customHeight="true" spans="1:14">
      <c r="A3" s="14"/>
      <c r="B3" s="13"/>
      <c r="C3" s="15"/>
      <c r="D3" s="15"/>
      <c r="E3" s="15"/>
      <c r="F3" s="15"/>
      <c r="G3" s="15"/>
      <c r="H3" s="26"/>
      <c r="I3" s="26"/>
      <c r="J3" s="26"/>
      <c r="K3" s="26"/>
      <c r="L3" s="26"/>
      <c r="N3" s="31" t="s">
        <v>2</v>
      </c>
    </row>
    <row r="4" s="3" customFormat="true" ht="53" customHeight="true" spans="1:14">
      <c r="A4" s="16" t="s">
        <v>3</v>
      </c>
      <c r="B4" s="16" t="s">
        <v>4</v>
      </c>
      <c r="C4" s="17" t="s">
        <v>5</v>
      </c>
      <c r="D4" s="17"/>
      <c r="E4" s="17"/>
      <c r="F4" s="17"/>
      <c r="G4" s="17"/>
      <c r="H4" s="17" t="s">
        <v>6</v>
      </c>
      <c r="I4" s="17"/>
      <c r="J4" s="17"/>
      <c r="K4" s="17"/>
      <c r="L4" s="17"/>
      <c r="M4" s="32" t="s">
        <v>7</v>
      </c>
      <c r="N4" s="32" t="s">
        <v>8</v>
      </c>
    </row>
    <row r="5" s="4" customFormat="true" ht="106.05" customHeight="true" spans="1:14">
      <c r="A5" s="16"/>
      <c r="B5" s="16"/>
      <c r="C5" s="18" t="s">
        <v>9</v>
      </c>
      <c r="D5" s="18" t="s">
        <v>10</v>
      </c>
      <c r="E5" s="17" t="s">
        <v>11</v>
      </c>
      <c r="F5" s="17" t="s">
        <v>12</v>
      </c>
      <c r="G5" s="17" t="s">
        <v>13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32"/>
      <c r="N5" s="32"/>
    </row>
    <row r="6" s="5" customFormat="true" ht="70" customHeight="true" spans="1:14">
      <c r="A6" s="19">
        <v>1</v>
      </c>
      <c r="B6" s="19" t="s">
        <v>14</v>
      </c>
      <c r="C6" s="20">
        <v>14220</v>
      </c>
      <c r="D6" s="21">
        <v>32</v>
      </c>
      <c r="E6" s="20">
        <v>71</v>
      </c>
      <c r="F6" s="20">
        <f t="shared" ref="F6:F56" si="0">E6-G6</f>
        <v>69.03</v>
      </c>
      <c r="G6" s="20">
        <v>1.97</v>
      </c>
      <c r="H6" s="20">
        <v>0</v>
      </c>
      <c r="I6" s="21">
        <v>0</v>
      </c>
      <c r="J6" s="20">
        <v>0</v>
      </c>
      <c r="K6" s="20">
        <f t="shared" ref="K6:K56" si="1">J6-L6</f>
        <v>0</v>
      </c>
      <c r="L6" s="20">
        <v>0</v>
      </c>
      <c r="M6" s="33">
        <f t="shared" ref="M6:M56" si="2">F6+K6</f>
        <v>69.03</v>
      </c>
      <c r="N6" s="34" t="s">
        <v>15</v>
      </c>
    </row>
    <row r="7" s="5" customFormat="true" ht="70" customHeight="true" spans="1:14">
      <c r="A7" s="19">
        <v>2</v>
      </c>
      <c r="B7" s="19" t="s">
        <v>16</v>
      </c>
      <c r="C7" s="20">
        <v>10957.7</v>
      </c>
      <c r="D7" s="21">
        <v>25</v>
      </c>
      <c r="E7" s="20">
        <v>54.12</v>
      </c>
      <c r="F7" s="20">
        <f t="shared" si="0"/>
        <v>43.84</v>
      </c>
      <c r="G7" s="20">
        <f>8.84+1.44</f>
        <v>10.28</v>
      </c>
      <c r="H7" s="20">
        <v>7475.6</v>
      </c>
      <c r="I7" s="21">
        <v>28</v>
      </c>
      <c r="J7" s="20">
        <v>13.12</v>
      </c>
      <c r="K7" s="20">
        <f t="shared" si="1"/>
        <v>13.87</v>
      </c>
      <c r="L7" s="20">
        <v>-0.75</v>
      </c>
      <c r="M7" s="33">
        <f t="shared" si="2"/>
        <v>57.71</v>
      </c>
      <c r="N7" s="34" t="s">
        <v>17</v>
      </c>
    </row>
    <row r="8" s="5" customFormat="true" ht="70" customHeight="true" spans="1:14">
      <c r="A8" s="19">
        <v>3</v>
      </c>
      <c r="B8" s="19" t="s">
        <v>18</v>
      </c>
      <c r="C8" s="20">
        <v>2200</v>
      </c>
      <c r="D8" s="21">
        <v>4</v>
      </c>
      <c r="E8" s="20">
        <v>10.99</v>
      </c>
      <c r="F8" s="20">
        <f t="shared" si="0"/>
        <v>5.99</v>
      </c>
      <c r="G8" s="20">
        <v>5</v>
      </c>
      <c r="H8" s="20">
        <v>0</v>
      </c>
      <c r="I8" s="21">
        <v>0</v>
      </c>
      <c r="J8" s="20">
        <v>0</v>
      </c>
      <c r="K8" s="20">
        <f t="shared" si="1"/>
        <v>0</v>
      </c>
      <c r="L8" s="20">
        <v>0</v>
      </c>
      <c r="M8" s="33">
        <f t="shared" si="2"/>
        <v>5.99</v>
      </c>
      <c r="N8" s="34" t="s">
        <v>19</v>
      </c>
    </row>
    <row r="9" s="5" customFormat="true" ht="70" customHeight="true" spans="1:14">
      <c r="A9" s="19">
        <v>4</v>
      </c>
      <c r="B9" s="19" t="s">
        <v>20</v>
      </c>
      <c r="C9" s="20">
        <v>18663.5</v>
      </c>
      <c r="D9" s="21">
        <v>56</v>
      </c>
      <c r="E9" s="20">
        <v>85.06</v>
      </c>
      <c r="F9" s="20">
        <f t="shared" si="0"/>
        <v>72.48</v>
      </c>
      <c r="G9" s="20">
        <f>1.19+4.73+6.66</f>
        <v>12.58</v>
      </c>
      <c r="H9" s="20">
        <v>0</v>
      </c>
      <c r="I9" s="21">
        <v>0</v>
      </c>
      <c r="J9" s="20">
        <v>0</v>
      </c>
      <c r="K9" s="20">
        <f t="shared" si="1"/>
        <v>0</v>
      </c>
      <c r="L9" s="20">
        <v>0</v>
      </c>
      <c r="M9" s="33">
        <f t="shared" si="2"/>
        <v>72.48</v>
      </c>
      <c r="N9" s="34" t="s">
        <v>21</v>
      </c>
    </row>
    <row r="10" s="5" customFormat="true" ht="70" customHeight="true" spans="1:14">
      <c r="A10" s="19">
        <v>5</v>
      </c>
      <c r="B10" s="19" t="s">
        <v>22</v>
      </c>
      <c r="C10" s="20">
        <v>1700</v>
      </c>
      <c r="D10" s="21">
        <v>4</v>
      </c>
      <c r="E10" s="20">
        <v>7.25</v>
      </c>
      <c r="F10" s="20">
        <f t="shared" si="0"/>
        <v>7.25</v>
      </c>
      <c r="G10" s="20">
        <v>0</v>
      </c>
      <c r="H10" s="20">
        <v>0</v>
      </c>
      <c r="I10" s="21">
        <v>0</v>
      </c>
      <c r="J10" s="20">
        <v>0</v>
      </c>
      <c r="K10" s="20">
        <f t="shared" si="1"/>
        <v>0</v>
      </c>
      <c r="L10" s="20">
        <v>0</v>
      </c>
      <c r="M10" s="33">
        <f t="shared" si="2"/>
        <v>7.25</v>
      </c>
      <c r="N10" s="35"/>
    </row>
    <row r="11" s="5" customFormat="true" ht="70" customHeight="true" spans="1:14">
      <c r="A11" s="19">
        <v>6</v>
      </c>
      <c r="B11" s="19" t="s">
        <v>23</v>
      </c>
      <c r="C11" s="20">
        <v>23562.9</v>
      </c>
      <c r="D11" s="21">
        <v>131</v>
      </c>
      <c r="E11" s="20">
        <v>115.98</v>
      </c>
      <c r="F11" s="20">
        <f t="shared" si="0"/>
        <v>56.54</v>
      </c>
      <c r="G11" s="20">
        <f>56.42+2.52+0.5</f>
        <v>59.44</v>
      </c>
      <c r="H11" s="20">
        <v>500</v>
      </c>
      <c r="I11" s="21">
        <v>1</v>
      </c>
      <c r="J11" s="20">
        <v>0.99</v>
      </c>
      <c r="K11" s="20">
        <f t="shared" si="1"/>
        <v>0.99</v>
      </c>
      <c r="L11" s="20">
        <v>0</v>
      </c>
      <c r="M11" s="33">
        <f t="shared" si="2"/>
        <v>57.53</v>
      </c>
      <c r="N11" s="34" t="s">
        <v>24</v>
      </c>
    </row>
    <row r="12" s="5" customFormat="true" ht="70" customHeight="true" spans="1:14">
      <c r="A12" s="19">
        <v>7</v>
      </c>
      <c r="B12" s="19" t="s">
        <v>25</v>
      </c>
      <c r="C12" s="20">
        <v>5020</v>
      </c>
      <c r="D12" s="21">
        <v>19</v>
      </c>
      <c r="E12" s="20">
        <v>25.1</v>
      </c>
      <c r="F12" s="20">
        <f t="shared" si="0"/>
        <v>22.92</v>
      </c>
      <c r="G12" s="20">
        <v>2.18</v>
      </c>
      <c r="H12" s="20">
        <v>106975.26</v>
      </c>
      <c r="I12" s="21">
        <v>1215</v>
      </c>
      <c r="J12" s="20">
        <v>203.46</v>
      </c>
      <c r="K12" s="20">
        <f t="shared" si="1"/>
        <v>202.43</v>
      </c>
      <c r="L12" s="20">
        <v>1.03</v>
      </c>
      <c r="M12" s="33">
        <f t="shared" si="2"/>
        <v>225.35</v>
      </c>
      <c r="N12" s="34" t="s">
        <v>26</v>
      </c>
    </row>
    <row r="13" s="5" customFormat="true" ht="70" customHeight="true" spans="1:14">
      <c r="A13" s="19">
        <v>8</v>
      </c>
      <c r="B13" s="19" t="s">
        <v>27</v>
      </c>
      <c r="C13" s="20">
        <v>2210</v>
      </c>
      <c r="D13" s="21">
        <v>4</v>
      </c>
      <c r="E13" s="20">
        <v>11.04</v>
      </c>
      <c r="F13" s="20">
        <f t="shared" si="0"/>
        <v>11.04</v>
      </c>
      <c r="G13" s="20">
        <v>0</v>
      </c>
      <c r="H13" s="20">
        <v>223220.36</v>
      </c>
      <c r="I13" s="21">
        <v>12582</v>
      </c>
      <c r="J13" s="20">
        <v>435.65</v>
      </c>
      <c r="K13" s="20">
        <f t="shared" si="1"/>
        <v>364.45</v>
      </c>
      <c r="L13" s="20">
        <v>71.2</v>
      </c>
      <c r="M13" s="33">
        <f t="shared" si="2"/>
        <v>375.49</v>
      </c>
      <c r="N13" s="34" t="s">
        <v>28</v>
      </c>
    </row>
    <row r="14" s="5" customFormat="true" ht="70" customHeight="true" spans="1:14">
      <c r="A14" s="19">
        <v>9</v>
      </c>
      <c r="B14" s="19" t="s">
        <v>29</v>
      </c>
      <c r="C14" s="20">
        <v>6319.7</v>
      </c>
      <c r="D14" s="21">
        <v>29</v>
      </c>
      <c r="E14" s="20">
        <v>31.57</v>
      </c>
      <c r="F14" s="20">
        <f t="shared" si="0"/>
        <v>28.87</v>
      </c>
      <c r="G14" s="20">
        <v>2.7</v>
      </c>
      <c r="H14" s="20">
        <v>0</v>
      </c>
      <c r="I14" s="21">
        <v>0</v>
      </c>
      <c r="J14" s="20">
        <v>0</v>
      </c>
      <c r="K14" s="20">
        <f t="shared" si="1"/>
        <v>0</v>
      </c>
      <c r="L14" s="20">
        <v>0</v>
      </c>
      <c r="M14" s="33">
        <f t="shared" si="2"/>
        <v>28.87</v>
      </c>
      <c r="N14" s="34" t="s">
        <v>30</v>
      </c>
    </row>
    <row r="15" s="5" customFormat="true" ht="70" customHeight="true" spans="1:14">
      <c r="A15" s="19">
        <v>10</v>
      </c>
      <c r="B15" s="19" t="s">
        <v>31</v>
      </c>
      <c r="C15" s="20">
        <v>6508</v>
      </c>
      <c r="D15" s="21">
        <v>76</v>
      </c>
      <c r="E15" s="20">
        <v>32.34</v>
      </c>
      <c r="F15" s="20">
        <f t="shared" si="0"/>
        <v>32.04</v>
      </c>
      <c r="G15" s="20">
        <f>0.05+0.25</f>
        <v>0.3</v>
      </c>
      <c r="H15" s="20">
        <v>2068</v>
      </c>
      <c r="I15" s="21">
        <v>49</v>
      </c>
      <c r="J15" s="20">
        <v>4.14</v>
      </c>
      <c r="K15" s="20">
        <f t="shared" si="1"/>
        <v>4.14</v>
      </c>
      <c r="L15" s="20">
        <v>0</v>
      </c>
      <c r="M15" s="33">
        <f t="shared" si="2"/>
        <v>36.18</v>
      </c>
      <c r="N15" s="34" t="s">
        <v>32</v>
      </c>
    </row>
    <row r="16" s="5" customFormat="true" ht="70" customHeight="true" spans="1:14">
      <c r="A16" s="19">
        <v>11</v>
      </c>
      <c r="B16" s="19" t="s">
        <v>33</v>
      </c>
      <c r="C16" s="20">
        <v>20668.47</v>
      </c>
      <c r="D16" s="21">
        <v>120</v>
      </c>
      <c r="E16" s="20">
        <v>100.29</v>
      </c>
      <c r="F16" s="20">
        <f t="shared" si="0"/>
        <v>99.43</v>
      </c>
      <c r="G16" s="20">
        <v>0.86</v>
      </c>
      <c r="H16" s="20">
        <v>6805</v>
      </c>
      <c r="I16" s="21">
        <v>61</v>
      </c>
      <c r="J16" s="20">
        <v>13.53</v>
      </c>
      <c r="K16" s="20">
        <f t="shared" si="1"/>
        <v>13.22</v>
      </c>
      <c r="L16" s="20">
        <f>0.3+0.01</f>
        <v>0.31</v>
      </c>
      <c r="M16" s="33">
        <f t="shared" si="2"/>
        <v>112.65</v>
      </c>
      <c r="N16" s="34" t="s">
        <v>34</v>
      </c>
    </row>
    <row r="17" s="5" customFormat="true" ht="70" customHeight="true" spans="1:14">
      <c r="A17" s="19">
        <v>12</v>
      </c>
      <c r="B17" s="19" t="s">
        <v>35</v>
      </c>
      <c r="C17" s="20">
        <v>21492</v>
      </c>
      <c r="D17" s="21">
        <v>77</v>
      </c>
      <c r="E17" s="20">
        <v>106.8</v>
      </c>
      <c r="F17" s="20">
        <f t="shared" si="0"/>
        <v>100.29</v>
      </c>
      <c r="G17" s="20">
        <f>0.01+5+1.5</f>
        <v>6.51</v>
      </c>
      <c r="H17" s="20">
        <v>0</v>
      </c>
      <c r="I17" s="21">
        <v>0</v>
      </c>
      <c r="J17" s="20">
        <v>0</v>
      </c>
      <c r="K17" s="20">
        <f t="shared" si="1"/>
        <v>0</v>
      </c>
      <c r="L17" s="20">
        <v>0</v>
      </c>
      <c r="M17" s="33">
        <f t="shared" si="2"/>
        <v>100.29</v>
      </c>
      <c r="N17" s="34" t="s">
        <v>36</v>
      </c>
    </row>
    <row r="18" s="5" customFormat="true" ht="70" customHeight="true" spans="1:14">
      <c r="A18" s="19">
        <v>13</v>
      </c>
      <c r="B18" s="19" t="s">
        <v>37</v>
      </c>
      <c r="C18" s="20">
        <v>6811</v>
      </c>
      <c r="D18" s="21">
        <v>42</v>
      </c>
      <c r="E18" s="20">
        <v>33.64</v>
      </c>
      <c r="F18" s="20">
        <f t="shared" si="0"/>
        <v>18.99</v>
      </c>
      <c r="G18" s="20">
        <f>13+1.25+0.4</f>
        <v>14.65</v>
      </c>
      <c r="H18" s="20">
        <v>0</v>
      </c>
      <c r="I18" s="21">
        <v>0</v>
      </c>
      <c r="J18" s="20">
        <v>0</v>
      </c>
      <c r="K18" s="20">
        <f t="shared" si="1"/>
        <v>0</v>
      </c>
      <c r="L18" s="20">
        <v>0</v>
      </c>
      <c r="M18" s="33">
        <f t="shared" si="2"/>
        <v>18.99</v>
      </c>
      <c r="N18" s="34" t="s">
        <v>38</v>
      </c>
    </row>
    <row r="19" s="5" customFormat="true" ht="70" customHeight="true" spans="1:14">
      <c r="A19" s="19">
        <v>14</v>
      </c>
      <c r="B19" s="19" t="s">
        <v>39</v>
      </c>
      <c r="C19" s="20">
        <v>3724</v>
      </c>
      <c r="D19" s="21">
        <v>32</v>
      </c>
      <c r="E19" s="20">
        <v>18.51</v>
      </c>
      <c r="F19" s="20">
        <f t="shared" si="0"/>
        <v>8.75</v>
      </c>
      <c r="G19" s="20">
        <f>6.95+0.61+2.2</f>
        <v>9.76</v>
      </c>
      <c r="H19" s="20">
        <v>0</v>
      </c>
      <c r="I19" s="21">
        <v>0</v>
      </c>
      <c r="J19" s="20">
        <v>0</v>
      </c>
      <c r="K19" s="20">
        <f t="shared" si="1"/>
        <v>0</v>
      </c>
      <c r="L19" s="20">
        <v>0</v>
      </c>
      <c r="M19" s="33">
        <f t="shared" si="2"/>
        <v>8.75</v>
      </c>
      <c r="N19" s="34" t="s">
        <v>40</v>
      </c>
    </row>
    <row r="20" s="5" customFormat="true" ht="70" customHeight="true" spans="1:14">
      <c r="A20" s="19">
        <v>15</v>
      </c>
      <c r="B20" s="19" t="s">
        <v>41</v>
      </c>
      <c r="C20" s="20">
        <v>21505</v>
      </c>
      <c r="D20" s="21">
        <v>44</v>
      </c>
      <c r="E20" s="20">
        <v>106.91</v>
      </c>
      <c r="F20" s="20">
        <f t="shared" si="0"/>
        <v>92.38</v>
      </c>
      <c r="G20" s="27">
        <f>10.4+2.58+1.55</f>
        <v>14.53</v>
      </c>
      <c r="H20" s="20">
        <v>74846.5</v>
      </c>
      <c r="I20" s="21">
        <v>888</v>
      </c>
      <c r="J20" s="20">
        <v>148.23</v>
      </c>
      <c r="K20" s="20">
        <f t="shared" si="1"/>
        <v>52.77</v>
      </c>
      <c r="L20" s="20">
        <v>95.46</v>
      </c>
      <c r="M20" s="33">
        <f t="shared" si="2"/>
        <v>145.15</v>
      </c>
      <c r="N20" s="34" t="s">
        <v>42</v>
      </c>
    </row>
    <row r="21" s="5" customFormat="true" ht="70" customHeight="true" spans="1:14">
      <c r="A21" s="19">
        <v>16</v>
      </c>
      <c r="B21" s="19" t="s">
        <v>43</v>
      </c>
      <c r="C21" s="20">
        <v>13284.65</v>
      </c>
      <c r="D21" s="21">
        <v>29</v>
      </c>
      <c r="E21" s="20">
        <v>64.02</v>
      </c>
      <c r="F21" s="20">
        <f t="shared" si="0"/>
        <v>40.26</v>
      </c>
      <c r="G21" s="20">
        <v>23.76</v>
      </c>
      <c r="H21" s="20">
        <v>0</v>
      </c>
      <c r="I21" s="21">
        <v>0</v>
      </c>
      <c r="J21" s="20">
        <v>0</v>
      </c>
      <c r="K21" s="20">
        <f t="shared" si="1"/>
        <v>0</v>
      </c>
      <c r="L21" s="20">
        <v>0</v>
      </c>
      <c r="M21" s="33">
        <f t="shared" si="2"/>
        <v>40.26</v>
      </c>
      <c r="N21" s="36" t="s">
        <v>44</v>
      </c>
    </row>
    <row r="22" s="5" customFormat="true" ht="97" customHeight="true" spans="1:14">
      <c r="A22" s="19">
        <v>17</v>
      </c>
      <c r="B22" s="19" t="s">
        <v>45</v>
      </c>
      <c r="C22" s="20">
        <v>8376</v>
      </c>
      <c r="D22" s="21">
        <v>31</v>
      </c>
      <c r="E22" s="20">
        <v>39.43</v>
      </c>
      <c r="F22" s="20">
        <f t="shared" si="0"/>
        <v>14.34</v>
      </c>
      <c r="G22" s="20">
        <f>1.5+0.1+2.85+0.92+17.22+2.5</f>
        <v>25.09</v>
      </c>
      <c r="H22" s="20">
        <v>3106.72</v>
      </c>
      <c r="I22" s="21">
        <v>26</v>
      </c>
      <c r="J22" s="28">
        <v>5.49</v>
      </c>
      <c r="K22" s="20">
        <f t="shared" si="1"/>
        <v>5.36</v>
      </c>
      <c r="L22" s="28">
        <v>0.13</v>
      </c>
      <c r="M22" s="33">
        <f t="shared" si="2"/>
        <v>19.7</v>
      </c>
      <c r="N22" s="35" t="s">
        <v>46</v>
      </c>
    </row>
    <row r="23" s="5" customFormat="true" ht="108" customHeight="true" spans="1:14">
      <c r="A23" s="19">
        <v>18</v>
      </c>
      <c r="B23" s="19" t="s">
        <v>47</v>
      </c>
      <c r="C23" s="20">
        <v>23100</v>
      </c>
      <c r="D23" s="21">
        <v>168</v>
      </c>
      <c r="E23" s="20">
        <v>115.38</v>
      </c>
      <c r="F23" s="20">
        <f t="shared" si="0"/>
        <v>98.15</v>
      </c>
      <c r="G23" s="20">
        <f>4.9+7.73+0.8+1.75+0.4+1.35+0.05+0.25</f>
        <v>17.23</v>
      </c>
      <c r="H23" s="20">
        <v>0</v>
      </c>
      <c r="I23" s="21">
        <v>0</v>
      </c>
      <c r="J23" s="28">
        <v>0</v>
      </c>
      <c r="K23" s="20">
        <f t="shared" si="1"/>
        <v>0</v>
      </c>
      <c r="L23" s="28">
        <v>0</v>
      </c>
      <c r="M23" s="33">
        <f t="shared" si="2"/>
        <v>98.15</v>
      </c>
      <c r="N23" s="35" t="s">
        <v>48</v>
      </c>
    </row>
    <row r="24" s="5" customFormat="true" ht="70" customHeight="true" spans="1:14">
      <c r="A24" s="19">
        <v>19</v>
      </c>
      <c r="B24" s="19" t="s">
        <v>49</v>
      </c>
      <c r="C24" s="20">
        <v>8041.14</v>
      </c>
      <c r="D24" s="21">
        <v>18</v>
      </c>
      <c r="E24" s="20">
        <v>39.94</v>
      </c>
      <c r="F24" s="20">
        <f t="shared" si="0"/>
        <v>23.18</v>
      </c>
      <c r="G24" s="20">
        <f>1.32+10.86+4.58</f>
        <v>16.76</v>
      </c>
      <c r="H24" s="20">
        <v>24651</v>
      </c>
      <c r="I24" s="21">
        <v>157</v>
      </c>
      <c r="J24" s="28">
        <v>48.93</v>
      </c>
      <c r="K24" s="20">
        <f t="shared" si="1"/>
        <v>48.53</v>
      </c>
      <c r="L24" s="28">
        <v>0.4</v>
      </c>
      <c r="M24" s="33">
        <f t="shared" si="2"/>
        <v>71.71</v>
      </c>
      <c r="N24" s="35" t="s">
        <v>50</v>
      </c>
    </row>
    <row r="25" s="5" customFormat="true" ht="70" customHeight="true" spans="1:14">
      <c r="A25" s="19">
        <v>20</v>
      </c>
      <c r="B25" s="19" t="s">
        <v>51</v>
      </c>
      <c r="C25" s="20">
        <v>6561.5</v>
      </c>
      <c r="D25" s="21">
        <v>26</v>
      </c>
      <c r="E25" s="20">
        <v>32.19</v>
      </c>
      <c r="F25" s="20">
        <f t="shared" si="0"/>
        <v>27.91</v>
      </c>
      <c r="G25" s="20">
        <f>2.23+1.14+0.55+0.36</f>
        <v>4.28</v>
      </c>
      <c r="H25" s="20">
        <v>51784.3</v>
      </c>
      <c r="I25" s="21">
        <v>582</v>
      </c>
      <c r="J25" s="28">
        <v>102.65</v>
      </c>
      <c r="K25" s="20">
        <f t="shared" si="1"/>
        <v>101</v>
      </c>
      <c r="L25" s="28">
        <v>1.65</v>
      </c>
      <c r="M25" s="33">
        <f t="shared" si="2"/>
        <v>128.91</v>
      </c>
      <c r="N25" s="36" t="s">
        <v>52</v>
      </c>
    </row>
    <row r="26" s="5" customFormat="true" ht="70" customHeight="true" spans="1:14">
      <c r="A26" s="19">
        <v>21</v>
      </c>
      <c r="B26" s="19" t="s">
        <v>53</v>
      </c>
      <c r="C26" s="20">
        <v>5854.5</v>
      </c>
      <c r="D26" s="21">
        <v>23</v>
      </c>
      <c r="E26" s="20">
        <v>29.31</v>
      </c>
      <c r="F26" s="20">
        <f t="shared" si="0"/>
        <v>22.94</v>
      </c>
      <c r="G26" s="20">
        <f>5.46+0.9+0.01</f>
        <v>6.37</v>
      </c>
      <c r="H26" s="20">
        <v>966</v>
      </c>
      <c r="I26" s="21">
        <v>8</v>
      </c>
      <c r="J26" s="28">
        <v>1.93</v>
      </c>
      <c r="K26" s="20">
        <f t="shared" si="1"/>
        <v>1.03</v>
      </c>
      <c r="L26" s="28">
        <v>0.9</v>
      </c>
      <c r="M26" s="33">
        <f t="shared" si="2"/>
        <v>23.97</v>
      </c>
      <c r="N26" s="35" t="s">
        <v>54</v>
      </c>
    </row>
    <row r="27" s="5" customFormat="true" ht="70" customHeight="true" spans="1:14">
      <c r="A27" s="19">
        <v>22</v>
      </c>
      <c r="B27" s="19" t="s">
        <v>55</v>
      </c>
      <c r="C27" s="20">
        <v>4507</v>
      </c>
      <c r="D27" s="21">
        <v>13</v>
      </c>
      <c r="E27" s="20">
        <v>22.48</v>
      </c>
      <c r="F27" s="20">
        <f t="shared" si="0"/>
        <v>12.58</v>
      </c>
      <c r="G27" s="20">
        <f>5.45+0.95+3.5</f>
        <v>9.9</v>
      </c>
      <c r="H27" s="20">
        <v>0</v>
      </c>
      <c r="I27" s="21">
        <v>0</v>
      </c>
      <c r="J27" s="28">
        <v>0</v>
      </c>
      <c r="K27" s="20">
        <f t="shared" si="1"/>
        <v>0</v>
      </c>
      <c r="L27" s="28">
        <v>0</v>
      </c>
      <c r="M27" s="33">
        <f t="shared" si="2"/>
        <v>12.58</v>
      </c>
      <c r="N27" s="35" t="s">
        <v>56</v>
      </c>
    </row>
    <row r="28" s="5" customFormat="true" ht="70" customHeight="true" spans="1:14">
      <c r="A28" s="19">
        <v>23</v>
      </c>
      <c r="B28" s="19" t="s">
        <v>57</v>
      </c>
      <c r="C28" s="20">
        <v>7848.3</v>
      </c>
      <c r="D28" s="21">
        <v>24</v>
      </c>
      <c r="E28" s="20">
        <v>39.25</v>
      </c>
      <c r="F28" s="20">
        <f t="shared" si="0"/>
        <v>32.09</v>
      </c>
      <c r="G28" s="20">
        <f>7+0.16</f>
        <v>7.16</v>
      </c>
      <c r="H28" s="20">
        <v>16797.92</v>
      </c>
      <c r="I28" s="21">
        <v>300</v>
      </c>
      <c r="J28" s="28">
        <v>32.3599999999999</v>
      </c>
      <c r="K28" s="20">
        <f t="shared" si="1"/>
        <v>32.3599999999999</v>
      </c>
      <c r="L28" s="28">
        <v>0</v>
      </c>
      <c r="M28" s="33">
        <f t="shared" si="2"/>
        <v>64.4499999999999</v>
      </c>
      <c r="N28" s="35" t="s">
        <v>58</v>
      </c>
    </row>
    <row r="29" s="5" customFormat="true" ht="70" customHeight="true" spans="1:14">
      <c r="A29" s="19">
        <v>24</v>
      </c>
      <c r="B29" s="19" t="s">
        <v>59</v>
      </c>
      <c r="C29" s="20">
        <v>2404</v>
      </c>
      <c r="D29" s="21">
        <v>12</v>
      </c>
      <c r="E29" s="20">
        <v>11.99</v>
      </c>
      <c r="F29" s="20">
        <f t="shared" si="0"/>
        <v>5.52</v>
      </c>
      <c r="G29" s="20">
        <f>3.48+1.49+1.5</f>
        <v>6.47</v>
      </c>
      <c r="H29" s="28">
        <v>70367.4</v>
      </c>
      <c r="I29" s="30">
        <v>328</v>
      </c>
      <c r="J29" s="28">
        <v>139.36</v>
      </c>
      <c r="K29" s="20">
        <f t="shared" si="1"/>
        <v>138.63</v>
      </c>
      <c r="L29" s="28">
        <f>0.33+0.4</f>
        <v>0.73</v>
      </c>
      <c r="M29" s="33">
        <f t="shared" si="2"/>
        <v>144.15</v>
      </c>
      <c r="N29" s="35" t="s">
        <v>60</v>
      </c>
    </row>
    <row r="30" s="5" customFormat="true" ht="70" customHeight="true" spans="1:14">
      <c r="A30" s="19">
        <v>25</v>
      </c>
      <c r="B30" s="19" t="s">
        <v>61</v>
      </c>
      <c r="C30" s="20">
        <v>14869</v>
      </c>
      <c r="D30" s="21">
        <v>34</v>
      </c>
      <c r="E30" s="20">
        <v>67.75</v>
      </c>
      <c r="F30" s="20">
        <f t="shared" si="0"/>
        <v>58.35</v>
      </c>
      <c r="G30" s="20">
        <v>9.4</v>
      </c>
      <c r="H30" s="28">
        <v>30590</v>
      </c>
      <c r="I30" s="30">
        <v>190</v>
      </c>
      <c r="J30" s="28">
        <v>59.57</v>
      </c>
      <c r="K30" s="20">
        <f t="shared" si="1"/>
        <v>58.77</v>
      </c>
      <c r="L30" s="28">
        <v>0.8</v>
      </c>
      <c r="M30" s="33">
        <f t="shared" si="2"/>
        <v>117.12</v>
      </c>
      <c r="N30" s="35" t="s">
        <v>62</v>
      </c>
    </row>
    <row r="31" s="5" customFormat="true" ht="70" customHeight="true" spans="1:14">
      <c r="A31" s="19">
        <v>26</v>
      </c>
      <c r="B31" s="19" t="s">
        <v>63</v>
      </c>
      <c r="C31" s="20">
        <v>3759</v>
      </c>
      <c r="D31" s="21">
        <v>13</v>
      </c>
      <c r="E31" s="20">
        <v>18.7</v>
      </c>
      <c r="F31" s="20">
        <f t="shared" si="0"/>
        <v>17.21</v>
      </c>
      <c r="G31" s="20">
        <v>1.49</v>
      </c>
      <c r="H31" s="28">
        <v>0</v>
      </c>
      <c r="I31" s="30">
        <v>0</v>
      </c>
      <c r="J31" s="28">
        <v>0</v>
      </c>
      <c r="K31" s="20">
        <f t="shared" si="1"/>
        <v>0</v>
      </c>
      <c r="L31" s="28">
        <v>0</v>
      </c>
      <c r="M31" s="33">
        <f t="shared" si="2"/>
        <v>17.21</v>
      </c>
      <c r="N31" s="35" t="s">
        <v>64</v>
      </c>
    </row>
    <row r="32" s="5" customFormat="true" ht="70" customHeight="true" spans="1:14">
      <c r="A32" s="19">
        <v>27</v>
      </c>
      <c r="B32" s="19" t="s">
        <v>65</v>
      </c>
      <c r="C32" s="20">
        <v>1240</v>
      </c>
      <c r="D32" s="21">
        <v>4</v>
      </c>
      <c r="E32" s="20">
        <v>6.17</v>
      </c>
      <c r="F32" s="20">
        <f t="shared" si="0"/>
        <v>1.25</v>
      </c>
      <c r="G32" s="20">
        <v>4.92</v>
      </c>
      <c r="H32" s="28">
        <v>0</v>
      </c>
      <c r="I32" s="30">
        <v>0</v>
      </c>
      <c r="J32" s="28">
        <v>0</v>
      </c>
      <c r="K32" s="20">
        <f t="shared" si="1"/>
        <v>0</v>
      </c>
      <c r="L32" s="28">
        <v>0</v>
      </c>
      <c r="M32" s="33">
        <f t="shared" si="2"/>
        <v>1.25</v>
      </c>
      <c r="N32" s="35" t="s">
        <v>66</v>
      </c>
    </row>
    <row r="33" s="5" customFormat="true" ht="70" customHeight="true" spans="1:14">
      <c r="A33" s="19">
        <v>28</v>
      </c>
      <c r="B33" s="19" t="s">
        <v>67</v>
      </c>
      <c r="C33" s="20">
        <v>18185</v>
      </c>
      <c r="D33" s="21">
        <v>34</v>
      </c>
      <c r="E33" s="20">
        <v>89.29</v>
      </c>
      <c r="F33" s="20">
        <f t="shared" si="0"/>
        <v>89.29</v>
      </c>
      <c r="G33" s="20">
        <v>0</v>
      </c>
      <c r="H33" s="28">
        <v>55433.4</v>
      </c>
      <c r="I33" s="30">
        <v>257</v>
      </c>
      <c r="J33" s="28">
        <v>110.34</v>
      </c>
      <c r="K33" s="20">
        <f t="shared" si="1"/>
        <v>110.34</v>
      </c>
      <c r="L33" s="28">
        <v>0</v>
      </c>
      <c r="M33" s="33">
        <f t="shared" si="2"/>
        <v>199.63</v>
      </c>
      <c r="N33" s="35"/>
    </row>
    <row r="34" s="5" customFormat="true" ht="70" customHeight="true" spans="1:14">
      <c r="A34" s="19">
        <v>29</v>
      </c>
      <c r="B34" s="19" t="s">
        <v>68</v>
      </c>
      <c r="C34" s="20">
        <v>30981</v>
      </c>
      <c r="D34" s="21">
        <v>83</v>
      </c>
      <c r="E34" s="20">
        <v>150.09</v>
      </c>
      <c r="F34" s="20">
        <f t="shared" si="0"/>
        <v>120.23</v>
      </c>
      <c r="G34" s="20">
        <f>3.67+0.22+1.16+24.81</f>
        <v>29.86</v>
      </c>
      <c r="H34" s="20">
        <v>0</v>
      </c>
      <c r="I34" s="21">
        <v>0</v>
      </c>
      <c r="J34" s="20">
        <v>0</v>
      </c>
      <c r="K34" s="20">
        <f t="shared" si="1"/>
        <v>0</v>
      </c>
      <c r="L34" s="20">
        <v>0</v>
      </c>
      <c r="M34" s="33">
        <f t="shared" si="2"/>
        <v>120.23</v>
      </c>
      <c r="N34" s="35" t="s">
        <v>69</v>
      </c>
    </row>
    <row r="35" s="5" customFormat="true" ht="70" customHeight="true" spans="1:14">
      <c r="A35" s="19">
        <v>30</v>
      </c>
      <c r="B35" s="19" t="s">
        <v>70</v>
      </c>
      <c r="C35" s="20">
        <v>5849</v>
      </c>
      <c r="D35" s="21">
        <v>12</v>
      </c>
      <c r="E35" s="20">
        <v>29.08</v>
      </c>
      <c r="F35" s="20">
        <f t="shared" si="0"/>
        <v>29.08</v>
      </c>
      <c r="G35" s="20">
        <v>0</v>
      </c>
      <c r="H35" s="20">
        <v>0</v>
      </c>
      <c r="I35" s="21">
        <v>0</v>
      </c>
      <c r="J35" s="20">
        <v>0</v>
      </c>
      <c r="K35" s="20">
        <f t="shared" si="1"/>
        <v>0</v>
      </c>
      <c r="L35" s="20">
        <v>0</v>
      </c>
      <c r="M35" s="33">
        <f t="shared" si="2"/>
        <v>29.08</v>
      </c>
      <c r="N35" s="35"/>
    </row>
    <row r="36" s="5" customFormat="true" ht="70" customHeight="true" spans="1:14">
      <c r="A36" s="19">
        <v>31</v>
      </c>
      <c r="B36" s="19" t="s">
        <v>71</v>
      </c>
      <c r="C36" s="20">
        <v>4500.6</v>
      </c>
      <c r="D36" s="21">
        <v>13</v>
      </c>
      <c r="E36" s="20">
        <v>22.18</v>
      </c>
      <c r="F36" s="20">
        <f t="shared" si="0"/>
        <v>17.96</v>
      </c>
      <c r="G36" s="20">
        <f>3.99+0.23</f>
        <v>4.22</v>
      </c>
      <c r="H36" s="20">
        <v>0</v>
      </c>
      <c r="I36" s="21">
        <v>0</v>
      </c>
      <c r="J36" s="20">
        <v>0</v>
      </c>
      <c r="K36" s="20">
        <f t="shared" si="1"/>
        <v>0</v>
      </c>
      <c r="L36" s="20">
        <v>0</v>
      </c>
      <c r="M36" s="33">
        <f t="shared" si="2"/>
        <v>17.96</v>
      </c>
      <c r="N36" s="35" t="s">
        <v>72</v>
      </c>
    </row>
    <row r="37" s="5" customFormat="true" ht="70" customHeight="true" spans="1:14">
      <c r="A37" s="19">
        <v>32</v>
      </c>
      <c r="B37" s="19" t="s">
        <v>73</v>
      </c>
      <c r="C37" s="20">
        <v>16162</v>
      </c>
      <c r="D37" s="21">
        <v>40</v>
      </c>
      <c r="E37" s="20">
        <v>80.65</v>
      </c>
      <c r="F37" s="20">
        <f t="shared" si="0"/>
        <v>69.75</v>
      </c>
      <c r="G37" s="20">
        <f>10.88+0.02</f>
        <v>10.9</v>
      </c>
      <c r="H37" s="20">
        <v>42395.37</v>
      </c>
      <c r="I37" s="21">
        <v>249</v>
      </c>
      <c r="J37" s="20">
        <v>84.54</v>
      </c>
      <c r="K37" s="20">
        <f t="shared" si="1"/>
        <v>84.54</v>
      </c>
      <c r="L37" s="20">
        <v>0</v>
      </c>
      <c r="M37" s="33">
        <f t="shared" si="2"/>
        <v>154.29</v>
      </c>
      <c r="N37" s="35" t="s">
        <v>74</v>
      </c>
    </row>
    <row r="38" s="5" customFormat="true" ht="70" customHeight="true" spans="1:14">
      <c r="A38" s="19">
        <v>33</v>
      </c>
      <c r="B38" s="19" t="s">
        <v>75</v>
      </c>
      <c r="C38" s="20">
        <v>600</v>
      </c>
      <c r="D38" s="21">
        <v>2</v>
      </c>
      <c r="E38" s="20">
        <v>2.98</v>
      </c>
      <c r="F38" s="20">
        <f t="shared" si="0"/>
        <v>0</v>
      </c>
      <c r="G38" s="20">
        <v>2.98</v>
      </c>
      <c r="H38" s="20">
        <v>0</v>
      </c>
      <c r="I38" s="21">
        <v>0</v>
      </c>
      <c r="J38" s="20">
        <v>0</v>
      </c>
      <c r="K38" s="20">
        <f t="shared" si="1"/>
        <v>0</v>
      </c>
      <c r="L38" s="20">
        <v>0</v>
      </c>
      <c r="M38" s="33">
        <f t="shared" si="2"/>
        <v>0</v>
      </c>
      <c r="N38" s="35" t="s">
        <v>76</v>
      </c>
    </row>
    <row r="39" s="5" customFormat="true" ht="70" customHeight="true" spans="1:14">
      <c r="A39" s="19">
        <v>34</v>
      </c>
      <c r="B39" s="19" t="s">
        <v>77</v>
      </c>
      <c r="C39" s="20">
        <v>3731</v>
      </c>
      <c r="D39" s="21">
        <v>14</v>
      </c>
      <c r="E39" s="20">
        <v>18.58</v>
      </c>
      <c r="F39" s="20">
        <f t="shared" si="0"/>
        <v>17.12</v>
      </c>
      <c r="G39" s="20">
        <v>1.46</v>
      </c>
      <c r="H39" s="20">
        <v>0</v>
      </c>
      <c r="I39" s="21">
        <v>0</v>
      </c>
      <c r="J39" s="20">
        <v>0</v>
      </c>
      <c r="K39" s="20">
        <f t="shared" si="1"/>
        <v>0</v>
      </c>
      <c r="L39" s="20">
        <v>0</v>
      </c>
      <c r="M39" s="33">
        <f t="shared" si="2"/>
        <v>17.12</v>
      </c>
      <c r="N39" s="35" t="s">
        <v>78</v>
      </c>
    </row>
    <row r="40" s="5" customFormat="true" ht="70" customHeight="true" spans="1:14">
      <c r="A40" s="19">
        <v>35</v>
      </c>
      <c r="B40" s="19" t="s">
        <v>79</v>
      </c>
      <c r="C40" s="20">
        <v>13087</v>
      </c>
      <c r="D40" s="21">
        <v>32</v>
      </c>
      <c r="E40" s="20">
        <v>65.44</v>
      </c>
      <c r="F40" s="20">
        <f t="shared" si="0"/>
        <v>41.5</v>
      </c>
      <c r="G40" s="20">
        <f>13.65+10.25+0.04</f>
        <v>23.94</v>
      </c>
      <c r="H40" s="20">
        <v>7150</v>
      </c>
      <c r="I40" s="21">
        <v>47</v>
      </c>
      <c r="J40" s="20">
        <v>14.23</v>
      </c>
      <c r="K40" s="20">
        <f t="shared" si="1"/>
        <v>14.23</v>
      </c>
      <c r="L40" s="20">
        <v>0</v>
      </c>
      <c r="M40" s="33">
        <f t="shared" si="2"/>
        <v>55.73</v>
      </c>
      <c r="N40" s="35" t="s">
        <v>80</v>
      </c>
    </row>
    <row r="41" s="5" customFormat="true" ht="70" customHeight="true" spans="1:14">
      <c r="A41" s="19">
        <v>36</v>
      </c>
      <c r="B41" s="19" t="s">
        <v>81</v>
      </c>
      <c r="C41" s="20">
        <v>37764.9</v>
      </c>
      <c r="D41" s="21">
        <v>99</v>
      </c>
      <c r="E41" s="20">
        <v>187.98</v>
      </c>
      <c r="F41" s="20">
        <f t="shared" si="0"/>
        <v>178.6</v>
      </c>
      <c r="G41" s="20">
        <f>4.49+2.5+2.39</f>
        <v>9.38</v>
      </c>
      <c r="H41" s="20">
        <v>47160.67</v>
      </c>
      <c r="I41" s="21">
        <v>253</v>
      </c>
      <c r="J41" s="20">
        <v>93.5300000000001</v>
      </c>
      <c r="K41" s="20">
        <f t="shared" si="1"/>
        <v>93.0600000000001</v>
      </c>
      <c r="L41" s="20">
        <v>0.47</v>
      </c>
      <c r="M41" s="33">
        <f t="shared" si="2"/>
        <v>271.66</v>
      </c>
      <c r="N41" s="35" t="s">
        <v>82</v>
      </c>
    </row>
    <row r="42" s="5" customFormat="true" ht="70" customHeight="true" spans="1:14">
      <c r="A42" s="19">
        <v>37</v>
      </c>
      <c r="B42" s="19" t="s">
        <v>83</v>
      </c>
      <c r="C42" s="20">
        <v>0</v>
      </c>
      <c r="D42" s="21">
        <v>0</v>
      </c>
      <c r="E42" s="20">
        <v>0</v>
      </c>
      <c r="F42" s="20">
        <f t="shared" si="0"/>
        <v>0</v>
      </c>
      <c r="G42" s="20">
        <v>0</v>
      </c>
      <c r="H42" s="20">
        <v>1680</v>
      </c>
      <c r="I42" s="21">
        <v>16</v>
      </c>
      <c r="J42" s="20">
        <v>3.36</v>
      </c>
      <c r="K42" s="20">
        <f t="shared" si="1"/>
        <v>3.36</v>
      </c>
      <c r="L42" s="20">
        <v>0</v>
      </c>
      <c r="M42" s="33">
        <f t="shared" si="2"/>
        <v>3.36</v>
      </c>
      <c r="N42" s="35"/>
    </row>
    <row r="43" s="5" customFormat="true" ht="70" customHeight="true" spans="1:14">
      <c r="A43" s="19">
        <v>38</v>
      </c>
      <c r="B43" s="19" t="s">
        <v>84</v>
      </c>
      <c r="C43" s="20">
        <v>26957.94</v>
      </c>
      <c r="D43" s="21">
        <v>158</v>
      </c>
      <c r="E43" s="20">
        <v>132.68</v>
      </c>
      <c r="F43" s="20">
        <f t="shared" si="0"/>
        <v>125.82</v>
      </c>
      <c r="G43" s="20">
        <v>6.86</v>
      </c>
      <c r="H43" s="20">
        <v>0</v>
      </c>
      <c r="I43" s="21">
        <v>0</v>
      </c>
      <c r="J43" s="20">
        <v>0</v>
      </c>
      <c r="K43" s="20">
        <f t="shared" si="1"/>
        <v>0</v>
      </c>
      <c r="L43" s="20">
        <v>0</v>
      </c>
      <c r="M43" s="33">
        <f t="shared" si="2"/>
        <v>125.82</v>
      </c>
      <c r="N43" s="34" t="s">
        <v>85</v>
      </c>
    </row>
    <row r="44" s="5" customFormat="true" ht="70" customHeight="true" spans="1:14">
      <c r="A44" s="19">
        <v>39</v>
      </c>
      <c r="B44" s="19" t="s">
        <v>86</v>
      </c>
      <c r="C44" s="20">
        <v>54442.04</v>
      </c>
      <c r="D44" s="21">
        <v>170</v>
      </c>
      <c r="E44" s="20">
        <v>259.69</v>
      </c>
      <c r="F44" s="20">
        <f t="shared" si="0"/>
        <v>258.76</v>
      </c>
      <c r="G44" s="20">
        <v>0.93</v>
      </c>
      <c r="H44" s="20">
        <v>24941.36</v>
      </c>
      <c r="I44" s="21">
        <v>267</v>
      </c>
      <c r="J44" s="20">
        <v>49.17</v>
      </c>
      <c r="K44" s="20">
        <f t="shared" si="1"/>
        <v>49.17</v>
      </c>
      <c r="L44" s="20">
        <v>0</v>
      </c>
      <c r="M44" s="33">
        <f t="shared" si="2"/>
        <v>307.93</v>
      </c>
      <c r="N44" s="34" t="s">
        <v>87</v>
      </c>
    </row>
    <row r="45" s="5" customFormat="true" ht="70" customHeight="true" spans="1:14">
      <c r="A45" s="19">
        <v>40</v>
      </c>
      <c r="B45" s="19" t="s">
        <v>88</v>
      </c>
      <c r="C45" s="20">
        <v>3548</v>
      </c>
      <c r="D45" s="21">
        <v>10</v>
      </c>
      <c r="E45" s="20">
        <v>17.73</v>
      </c>
      <c r="F45" s="20">
        <f t="shared" si="0"/>
        <v>17.73</v>
      </c>
      <c r="G45" s="20">
        <v>0</v>
      </c>
      <c r="H45" s="20">
        <v>0</v>
      </c>
      <c r="I45" s="21">
        <v>0</v>
      </c>
      <c r="J45" s="20">
        <v>0</v>
      </c>
      <c r="K45" s="20">
        <f t="shared" si="1"/>
        <v>0</v>
      </c>
      <c r="L45" s="20">
        <v>0</v>
      </c>
      <c r="M45" s="33">
        <f t="shared" si="2"/>
        <v>17.73</v>
      </c>
      <c r="N45" s="35"/>
    </row>
    <row r="46" s="5" customFormat="true" ht="101" customHeight="true" spans="1:14">
      <c r="A46" s="19">
        <v>41</v>
      </c>
      <c r="B46" s="19" t="s">
        <v>89</v>
      </c>
      <c r="C46" s="20">
        <v>36788.3</v>
      </c>
      <c r="D46" s="21">
        <v>87</v>
      </c>
      <c r="E46" s="20">
        <v>183.27</v>
      </c>
      <c r="F46" s="20">
        <f t="shared" si="0"/>
        <v>155.68</v>
      </c>
      <c r="G46" s="20">
        <f>1.63+18.11+0.5+7.35</f>
        <v>27.59</v>
      </c>
      <c r="H46" s="20">
        <v>50904.5</v>
      </c>
      <c r="I46" s="21">
        <v>454</v>
      </c>
      <c r="J46" s="20">
        <v>101.82</v>
      </c>
      <c r="K46" s="20">
        <f t="shared" si="1"/>
        <v>98.01</v>
      </c>
      <c r="L46" s="20">
        <f>1.2+2.61</f>
        <v>3.81</v>
      </c>
      <c r="M46" s="33">
        <f t="shared" si="2"/>
        <v>253.69</v>
      </c>
      <c r="N46" s="34" t="s">
        <v>90</v>
      </c>
    </row>
    <row r="47" s="5" customFormat="true" ht="70" customHeight="true" spans="1:14">
      <c r="A47" s="19">
        <v>42</v>
      </c>
      <c r="B47" s="19" t="s">
        <v>91</v>
      </c>
      <c r="C47" s="20">
        <v>28569.9</v>
      </c>
      <c r="D47" s="21">
        <v>68</v>
      </c>
      <c r="E47" s="20">
        <v>141.36</v>
      </c>
      <c r="F47" s="20">
        <f t="shared" si="0"/>
        <v>88.27</v>
      </c>
      <c r="G47" s="20">
        <f>31.98+19.38+1.73</f>
        <v>53.09</v>
      </c>
      <c r="H47" s="20">
        <v>65371.39</v>
      </c>
      <c r="I47" s="21">
        <v>316</v>
      </c>
      <c r="J47" s="20">
        <v>128.25</v>
      </c>
      <c r="K47" s="20">
        <f t="shared" si="1"/>
        <v>124.69</v>
      </c>
      <c r="L47" s="20">
        <v>3.56</v>
      </c>
      <c r="M47" s="33">
        <f t="shared" si="2"/>
        <v>212.96</v>
      </c>
      <c r="N47" s="34" t="s">
        <v>92</v>
      </c>
    </row>
    <row r="48" s="5" customFormat="true" ht="70" customHeight="true" spans="1:14">
      <c r="A48" s="19">
        <v>43</v>
      </c>
      <c r="B48" s="19" t="s">
        <v>93</v>
      </c>
      <c r="C48" s="20">
        <v>8645</v>
      </c>
      <c r="D48" s="21">
        <v>33</v>
      </c>
      <c r="E48" s="20">
        <v>42.81</v>
      </c>
      <c r="F48" s="20">
        <f t="shared" si="0"/>
        <v>42.81</v>
      </c>
      <c r="G48" s="20">
        <v>0</v>
      </c>
      <c r="H48" s="20">
        <v>706</v>
      </c>
      <c r="I48" s="21">
        <v>12</v>
      </c>
      <c r="J48" s="20">
        <v>1.42</v>
      </c>
      <c r="K48" s="20">
        <f t="shared" si="1"/>
        <v>1.42</v>
      </c>
      <c r="L48" s="20">
        <v>0</v>
      </c>
      <c r="M48" s="33">
        <f t="shared" si="2"/>
        <v>44.23</v>
      </c>
      <c r="N48" s="35"/>
    </row>
    <row r="49" s="5" customFormat="true" ht="70" customHeight="true" spans="1:14">
      <c r="A49" s="19">
        <v>44</v>
      </c>
      <c r="B49" s="19" t="s">
        <v>94</v>
      </c>
      <c r="C49" s="20">
        <v>500</v>
      </c>
      <c r="D49" s="21">
        <v>1</v>
      </c>
      <c r="E49" s="20">
        <v>2.49</v>
      </c>
      <c r="F49" s="20">
        <f t="shared" si="0"/>
        <v>2.49</v>
      </c>
      <c r="G49" s="20">
        <v>0</v>
      </c>
      <c r="H49" s="20">
        <v>0</v>
      </c>
      <c r="I49" s="21">
        <v>0</v>
      </c>
      <c r="J49" s="20">
        <v>0</v>
      </c>
      <c r="K49" s="20">
        <f t="shared" si="1"/>
        <v>0</v>
      </c>
      <c r="L49" s="20">
        <v>0</v>
      </c>
      <c r="M49" s="33">
        <f t="shared" si="2"/>
        <v>2.49</v>
      </c>
      <c r="N49" s="35"/>
    </row>
    <row r="50" s="5" customFormat="true" ht="70" customHeight="true" spans="1:14">
      <c r="A50" s="19">
        <v>45</v>
      </c>
      <c r="B50" s="19" t="s">
        <v>95</v>
      </c>
      <c r="C50" s="20">
        <v>8239</v>
      </c>
      <c r="D50" s="21">
        <v>15</v>
      </c>
      <c r="E50" s="20">
        <v>40.54</v>
      </c>
      <c r="F50" s="20">
        <f t="shared" si="0"/>
        <v>39.8</v>
      </c>
      <c r="G50" s="20">
        <v>0.74</v>
      </c>
      <c r="H50" s="20">
        <v>0</v>
      </c>
      <c r="I50" s="21">
        <v>0</v>
      </c>
      <c r="J50" s="20">
        <v>0</v>
      </c>
      <c r="K50" s="20">
        <f t="shared" si="1"/>
        <v>0</v>
      </c>
      <c r="L50" s="20">
        <v>0</v>
      </c>
      <c r="M50" s="33">
        <f t="shared" si="2"/>
        <v>39.8</v>
      </c>
      <c r="N50" s="34" t="s">
        <v>96</v>
      </c>
    </row>
    <row r="51" s="5" customFormat="true" ht="70" customHeight="true" spans="1:14">
      <c r="A51" s="19">
        <v>46</v>
      </c>
      <c r="B51" s="19" t="s">
        <v>97</v>
      </c>
      <c r="C51" s="20">
        <v>4886</v>
      </c>
      <c r="D51" s="21">
        <v>12</v>
      </c>
      <c r="E51" s="20">
        <v>24.4</v>
      </c>
      <c r="F51" s="20">
        <f t="shared" si="0"/>
        <v>22.79</v>
      </c>
      <c r="G51" s="20">
        <v>1.61</v>
      </c>
      <c r="H51" s="20">
        <v>0</v>
      </c>
      <c r="I51" s="21">
        <v>0</v>
      </c>
      <c r="J51" s="20">
        <v>0</v>
      </c>
      <c r="K51" s="20">
        <f t="shared" si="1"/>
        <v>0</v>
      </c>
      <c r="L51" s="20">
        <v>0</v>
      </c>
      <c r="M51" s="33">
        <f t="shared" si="2"/>
        <v>22.79</v>
      </c>
      <c r="N51" s="34" t="s">
        <v>98</v>
      </c>
    </row>
    <row r="52" s="5" customFormat="true" ht="70" customHeight="true" spans="1:14">
      <c r="A52" s="19">
        <v>47</v>
      </c>
      <c r="B52" s="19" t="s">
        <v>99</v>
      </c>
      <c r="C52" s="20">
        <v>350</v>
      </c>
      <c r="D52" s="21">
        <v>1</v>
      </c>
      <c r="E52" s="20">
        <v>1.75</v>
      </c>
      <c r="F52" s="20">
        <f t="shared" si="0"/>
        <v>1.75</v>
      </c>
      <c r="G52" s="20">
        <v>0</v>
      </c>
      <c r="H52" s="20">
        <v>0</v>
      </c>
      <c r="I52" s="21">
        <v>0</v>
      </c>
      <c r="J52" s="20">
        <v>0</v>
      </c>
      <c r="K52" s="20">
        <f t="shared" si="1"/>
        <v>0</v>
      </c>
      <c r="L52" s="20">
        <v>0</v>
      </c>
      <c r="M52" s="33">
        <f t="shared" si="2"/>
        <v>1.75</v>
      </c>
      <c r="N52" s="35"/>
    </row>
    <row r="53" s="5" customFormat="true" ht="70" customHeight="true" spans="1:14">
      <c r="A53" s="22">
        <v>48</v>
      </c>
      <c r="B53" s="19" t="s">
        <v>100</v>
      </c>
      <c r="C53" s="20">
        <v>4590</v>
      </c>
      <c r="D53" s="21">
        <v>10</v>
      </c>
      <c r="E53" s="19">
        <v>22.81</v>
      </c>
      <c r="F53" s="20">
        <f t="shared" si="0"/>
        <v>16.7</v>
      </c>
      <c r="G53" s="29">
        <f>5.41+0.7</f>
        <v>6.11</v>
      </c>
      <c r="H53" s="20">
        <v>0</v>
      </c>
      <c r="I53" s="19">
        <v>0</v>
      </c>
      <c r="J53" s="20">
        <v>0</v>
      </c>
      <c r="K53" s="20">
        <f t="shared" si="1"/>
        <v>0</v>
      </c>
      <c r="L53" s="20">
        <v>0</v>
      </c>
      <c r="M53" s="33">
        <f t="shared" si="2"/>
        <v>16.7</v>
      </c>
      <c r="N53" s="34" t="s">
        <v>101</v>
      </c>
    </row>
    <row r="54" s="5" customFormat="true" ht="70" customHeight="true" spans="1:14">
      <c r="A54" s="22">
        <v>49</v>
      </c>
      <c r="B54" s="19" t="s">
        <v>102</v>
      </c>
      <c r="C54" s="20">
        <v>0</v>
      </c>
      <c r="D54" s="21">
        <v>0</v>
      </c>
      <c r="E54" s="19">
        <v>0</v>
      </c>
      <c r="F54" s="20">
        <f t="shared" si="0"/>
        <v>0</v>
      </c>
      <c r="G54" s="20">
        <v>0</v>
      </c>
      <c r="H54" s="20">
        <v>196331.16</v>
      </c>
      <c r="I54" s="19">
        <v>949</v>
      </c>
      <c r="J54" s="20">
        <v>389.12</v>
      </c>
      <c r="K54" s="20">
        <f t="shared" si="1"/>
        <v>389.12</v>
      </c>
      <c r="L54" s="20">
        <v>0</v>
      </c>
      <c r="M54" s="33">
        <f t="shared" si="2"/>
        <v>389.12</v>
      </c>
      <c r="N54" s="35"/>
    </row>
    <row r="55" s="5" customFormat="true" ht="70" customHeight="true" spans="1:14">
      <c r="A55" s="22">
        <v>50</v>
      </c>
      <c r="B55" s="19" t="s">
        <v>103</v>
      </c>
      <c r="C55" s="20">
        <v>960</v>
      </c>
      <c r="D55" s="21">
        <v>4</v>
      </c>
      <c r="E55" s="19">
        <v>4.8</v>
      </c>
      <c r="F55" s="20">
        <f t="shared" si="0"/>
        <v>4.8</v>
      </c>
      <c r="G55" s="29">
        <v>0</v>
      </c>
      <c r="H55" s="20">
        <v>0</v>
      </c>
      <c r="I55" s="19">
        <v>0</v>
      </c>
      <c r="J55" s="20">
        <v>0</v>
      </c>
      <c r="K55" s="20">
        <f t="shared" si="1"/>
        <v>0</v>
      </c>
      <c r="L55" s="20">
        <v>0</v>
      </c>
      <c r="M55" s="33">
        <f t="shared" si="2"/>
        <v>4.8</v>
      </c>
      <c r="N55" s="35"/>
    </row>
    <row r="56" s="5" customFormat="true" ht="63" customHeight="true" spans="1:14">
      <c r="A56" s="22">
        <v>51</v>
      </c>
      <c r="B56" s="19" t="s">
        <v>104</v>
      </c>
      <c r="C56" s="20">
        <v>100</v>
      </c>
      <c r="D56" s="21">
        <v>1</v>
      </c>
      <c r="E56" s="19">
        <v>0.5</v>
      </c>
      <c r="F56" s="20">
        <f t="shared" si="0"/>
        <v>0</v>
      </c>
      <c r="G56" s="29">
        <v>0.5</v>
      </c>
      <c r="H56" s="20">
        <v>0</v>
      </c>
      <c r="I56" s="19">
        <v>0</v>
      </c>
      <c r="J56" s="20">
        <v>0</v>
      </c>
      <c r="K56" s="20">
        <f t="shared" si="1"/>
        <v>0</v>
      </c>
      <c r="L56" s="20">
        <v>0</v>
      </c>
      <c r="M56" s="33">
        <f t="shared" si="2"/>
        <v>0</v>
      </c>
      <c r="N56" s="35" t="s">
        <v>105</v>
      </c>
    </row>
    <row r="57" s="5" customFormat="true" ht="70" customHeight="true" spans="1:14">
      <c r="A57" s="22" t="s">
        <v>106</v>
      </c>
      <c r="B57" s="19"/>
      <c r="C57" s="19">
        <f t="shared" ref="C57:M57" si="3">SUM(C6:C56)</f>
        <v>574844.04</v>
      </c>
      <c r="D57" s="19">
        <f t="shared" si="3"/>
        <v>1989</v>
      </c>
      <c r="E57" s="19">
        <f t="shared" si="3"/>
        <v>2818.31</v>
      </c>
      <c r="F57" s="19">
        <f t="shared" si="3"/>
        <v>2364.55</v>
      </c>
      <c r="G57" s="19">
        <f t="shared" si="3"/>
        <v>453.76</v>
      </c>
      <c r="H57" s="19">
        <f t="shared" si="3"/>
        <v>1112227.91</v>
      </c>
      <c r="I57" s="19">
        <f t="shared" si="3"/>
        <v>19235</v>
      </c>
      <c r="J57" s="19">
        <f t="shared" si="3"/>
        <v>2185.19</v>
      </c>
      <c r="K57" s="19">
        <f t="shared" si="3"/>
        <v>2005.49</v>
      </c>
      <c r="L57" s="19">
        <f t="shared" si="3"/>
        <v>179.7</v>
      </c>
      <c r="M57" s="19">
        <f t="shared" si="3"/>
        <v>4370.04</v>
      </c>
      <c r="N57" s="37"/>
    </row>
    <row r="58" s="6" customFormat="true" ht="30" spans="1:13">
      <c r="A58" s="23" t="s">
        <v>107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62" ht="33" customHeight="true"/>
    <row r="64" s="5" customFormat="true" spans="1:13">
      <c r="A64" s="7"/>
      <c r="B64" s="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</sheetData>
  <sheetProtection formatCells="0" formatColumns="0" formatRows="0" insertRows="0" insertColumns="0" insertHyperlinks="0" deleteColumns="0" deleteRows="0" sort="0" autoFilter="0" pivotTables="0"/>
  <protectedRanges>
    <protectedRange sqref="$A1:$XFD1048576" name="Range2"/>
  </protectedRanges>
  <autoFilter ref="A5:XFD58">
    <extLst/>
  </autoFilter>
  <mergeCells count="9">
    <mergeCell ref="A2:N2"/>
    <mergeCell ref="C4:G4"/>
    <mergeCell ref="H4:L4"/>
    <mergeCell ref="A57:B57"/>
    <mergeCell ref="A58:M58"/>
    <mergeCell ref="A4:A5"/>
    <mergeCell ref="B4:B5"/>
    <mergeCell ref="M4:M5"/>
    <mergeCell ref="N4:N5"/>
  </mergeCells>
  <pageMargins left="0.314583333333333" right="0.156944444444444" top="0.590277777777778" bottom="0.472222222222222" header="0.298611111111111" footer="0.236111111111111"/>
  <pageSetup paperSize="9" scale="17" fitToHeight="0" orientation="landscape" horizontalDpi="600"/>
  <headerFooter>
    <oddFooter>&amp;C第 &amp;P 页，共 &amp;N 页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2026-06-18T22:16:00Z</dcterms:created>
  <dcterms:modified xsi:type="dcterms:W3CDTF">2026-06-22T14:47:20Z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815FF859215E4040B90DB9DF77314761_11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