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firstSheet="1"/>
  </bookViews>
  <sheets>
    <sheet name="7-9月常规业务" sheetId="1" r:id="rId1"/>
    <sheet name="7-9月批量业务" sheetId="2" r:id="rId2"/>
    <sheet name="7-9月银担普惠业务" sheetId="3" r:id="rId3"/>
  </sheets>
  <definedNames>
    <definedName name="_xlnm._FilterDatabase" localSheetId="0" hidden="1">'7-9月常规业务'!$A$2:$R$91</definedName>
    <definedName name="_xlnm._FilterDatabase" localSheetId="1" hidden="1">'7-9月批量业务'!$A$3:$R$239</definedName>
    <definedName name="_xlnm._FilterDatabase" localSheetId="2" hidden="1">'7-9月银担普惠业务'!$A$1:$L$156</definedName>
    <definedName name="_xlnm.Print_Area" localSheetId="0">'7-9月常规业务'!$A$1:$R$91</definedName>
    <definedName name="_xlnm.Print_Area" localSheetId="1">'7-9月批量业务'!$A$1:$Q$239</definedName>
    <definedName name="_xlnm.Print_Titles" localSheetId="0">'7-9月常规业务'!$4:$4</definedName>
    <definedName name="_xlnm.Print_Titles" localSheetId="1">'7-9月批量业务'!$3:$3</definedName>
    <definedName name="_xlnm.Print_Titles" localSheetId="2">'7-9月银担普惠业务'!$1:$2</definedName>
    <definedName name="_xlnm.Print_Area" localSheetId="2">'7-9月银担普惠业务'!$A$1:$L$156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</author>
  </authors>
  <commentList>
    <comment ref="I5" authorId="0">
      <text>
        <r>
          <rPr>
            <b/>
            <sz val="9"/>
            <rFont val="宋体"/>
            <charset val="134"/>
          </rPr>
          <t>担保费除以借款金额</t>
        </r>
      </text>
    </comment>
  </commentList>
</comments>
</file>

<file path=xl/comments2.xml><?xml version="1.0" encoding="utf-8"?>
<comments xmlns="http://schemas.openxmlformats.org/spreadsheetml/2006/main">
  <authors>
    <author>86158</author>
  </authors>
  <commentList>
    <comment ref="I4" authorId="0">
      <text>
        <r>
          <rPr>
            <b/>
            <sz val="9"/>
            <rFont val="宋体"/>
            <charset val="134"/>
          </rPr>
          <t>86158:</t>
        </r>
        <r>
          <rPr>
            <sz val="9"/>
            <rFont val="宋体"/>
            <charset val="134"/>
          </rPr>
          <t xml:space="preserve">
担保费除以借款金额,不超过2%
</t>
        </r>
      </text>
    </comment>
  </commentList>
</comments>
</file>

<file path=xl/sharedStrings.xml><?xml version="1.0" encoding="utf-8"?>
<sst xmlns="http://schemas.openxmlformats.org/spreadsheetml/2006/main" count="1989" uniqueCount="496">
  <si>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</t>
    </r>
    <r>
      <rPr>
        <b/>
        <sz val="18"/>
        <color theme="1"/>
        <rFont val="Times New Roman"/>
        <charset val="134"/>
      </rPr>
      <t>7-9</t>
    </r>
    <r>
      <rPr>
        <b/>
        <sz val="18"/>
        <color theme="1"/>
        <rFont val="宋体"/>
        <charset val="134"/>
      </rPr>
      <t>月风险代偿补偿资金审查表（常规业务）</t>
    </r>
  </si>
  <si>
    <t>附件2</t>
  </si>
  <si>
    <t>单位：元</t>
  </si>
  <si>
    <t>序号</t>
  </si>
  <si>
    <t>融资担保公司名称</t>
  </si>
  <si>
    <t>资质审核情况</t>
  </si>
  <si>
    <r>
      <rPr>
        <b/>
        <sz val="12"/>
        <rFont val="宋体"/>
        <charset val="134"/>
      </rPr>
      <t>代偿企业（或个人</t>
    </r>
    <r>
      <rPr>
        <b/>
        <sz val="12"/>
        <rFont val="Times New Roman"/>
        <charset val="134"/>
      </rPr>
      <t>)</t>
    </r>
    <r>
      <rPr>
        <b/>
        <sz val="12"/>
        <rFont val="宋体"/>
        <charset val="134"/>
      </rPr>
      <t>名称</t>
    </r>
  </si>
  <si>
    <t>企业划型</t>
  </si>
  <si>
    <t>主债权金额</t>
  </si>
  <si>
    <t>主债权起始时间</t>
  </si>
  <si>
    <t>主债权到期时间</t>
  </si>
  <si>
    <t>担保费率</t>
  </si>
  <si>
    <t>申请补偿金额</t>
  </si>
  <si>
    <t>项目审核情况</t>
  </si>
  <si>
    <t>核减金额</t>
  </si>
  <si>
    <t>审定补偿金额</t>
  </si>
  <si>
    <t>再担保风险分担金额</t>
  </si>
  <si>
    <t>2022年再担保业务代偿率</t>
  </si>
  <si>
    <t>分担比例</t>
  </si>
  <si>
    <t>代偿补偿金额</t>
  </si>
  <si>
    <t>备注</t>
  </si>
  <si>
    <t>常德财科融资担保有限公司</t>
  </si>
  <si>
    <t>相关还款责任概要-其他借贷交易：关注类余额：10925.72万元，不良类余额：4878.36万元</t>
  </si>
  <si>
    <t>桃源县兴隆米业科技开发有限公司</t>
  </si>
  <si>
    <t>三农</t>
  </si>
  <si>
    <t>符合</t>
  </si>
  <si>
    <t>张家界市中小企业融资担保有限公司</t>
  </si>
  <si>
    <t>相关还款责任概要-其他借贷交易：关注类余额：12543.87万元，不良类余额：6541.12万元</t>
  </si>
  <si>
    <t>张本益</t>
  </si>
  <si>
    <t>小微</t>
  </si>
  <si>
    <t>邵东市鼎成融资担保有限公司</t>
  </si>
  <si>
    <t>相关还款责任概要-其他借贷交易：关注类余额：89544742.00元，不良类余额：4703638.00元</t>
  </si>
  <si>
    <t>杨分明</t>
  </si>
  <si>
    <t>株洲市融资担保有限公司</t>
  </si>
  <si>
    <t>相关还款责任概要-其他借贷交易：关注类余额：2186.80万元，不良类余额：4166.88万元</t>
  </si>
  <si>
    <t>株洲佳和电力燃料有限公司</t>
  </si>
  <si>
    <t>湖南省中小企业融资担保有限公司</t>
  </si>
  <si>
    <t>相关还款责任概要-其他借贷交易：关注类余额：6254.98万元，不良类余额：14071.34万元</t>
  </si>
  <si>
    <t>常德合广益科技有限公司</t>
  </si>
  <si>
    <t>常德市鼎城区卓氏环保砖厂</t>
  </si>
  <si>
    <t>益阳市宝盛建材有限公司</t>
  </si>
  <si>
    <t>湘潭中小微融资担保有限公司</t>
  </si>
  <si>
    <t>相关还款责任概要-其他借贷交易：关注类余额：1616.14万元，不良类余额：1427.27万元</t>
  </si>
  <si>
    <t>湖南鹤翔电器有限公司</t>
  </si>
  <si>
    <t>长沙市望财融资担保有限公司</t>
  </si>
  <si>
    <t>相关还款责任概要-其他借贷交易：关注类余额：11292.95万元，不良类余额：620.54万元</t>
  </si>
  <si>
    <t>长沙市望城区欧亨厨卫设备有限公司</t>
  </si>
  <si>
    <t>益阳市骏祥汽车销售服务有限公司</t>
  </si>
  <si>
    <t>邵阳市融资担保有限公司</t>
  </si>
  <si>
    <t>相关还款责任概要-其他借贷交易：关注类余额：5954.22万元，不良类余额：2490.35万元</t>
  </si>
  <si>
    <t>湖南新海飞达机械制造有限公司</t>
  </si>
  <si>
    <t>湖南大农融资担保有限公司</t>
  </si>
  <si>
    <t>相关还款责任概要-其他借贷交易：关注类余额：0，不良类余额：0</t>
  </si>
  <si>
    <t>陈爱民</t>
  </si>
  <si>
    <t>益阳高新区鑫凯家居建材经营部</t>
  </si>
  <si>
    <t>邵阳市昌隆门窗厂</t>
  </si>
  <si>
    <t>湖南锦亿新材料有限公司</t>
  </si>
  <si>
    <t>汉寿县中祥米业有限公司</t>
  </si>
  <si>
    <t>长沙小卡机器人科技有限公司</t>
  </si>
  <si>
    <t>湖南省农业信贷融资担保有限公司</t>
  </si>
  <si>
    <t>相关还款责任概要-其他借贷交易：关注类余额：17046.31万元，不良类余额：22662.90万元</t>
  </si>
  <si>
    <t>刘会兵</t>
  </si>
  <si>
    <t>曾兵初</t>
  </si>
  <si>
    <t>黄午阳</t>
  </si>
  <si>
    <t>邹伟</t>
  </si>
  <si>
    <t>邓述科</t>
  </si>
  <si>
    <t>孙纯</t>
  </si>
  <si>
    <t>蒋桂香</t>
  </si>
  <si>
    <t>陈书增</t>
  </si>
  <si>
    <t>陈志祥</t>
  </si>
  <si>
    <t>高顺雄</t>
  </si>
  <si>
    <t>李柏林</t>
  </si>
  <si>
    <t>林培英</t>
  </si>
  <si>
    <t>刘金波</t>
  </si>
  <si>
    <t>田华</t>
  </si>
  <si>
    <t>喻鹏飞</t>
  </si>
  <si>
    <t>湖南新源发制品股份有限公司</t>
  </si>
  <si>
    <t>赵望凤</t>
  </si>
  <si>
    <t>2020/11/13(实际为2020/11/18)</t>
  </si>
  <si>
    <t>2023/11/13(实际2023/11/18)</t>
  </si>
  <si>
    <t>邵东运超门业制造有限公司</t>
  </si>
  <si>
    <t>2022/12/09（2023/12/1展期）</t>
  </si>
  <si>
    <t>岳阳市小微融资担保有限责任公司</t>
  </si>
  <si>
    <t>相关还款责任概要-其他借贷交易：关注类余额：11976.19万元，不良类余额：7313.32万元</t>
  </si>
  <si>
    <t>湖南佳益生物饲料有限公司</t>
  </si>
  <si>
    <t>湖南泰信锂电新能源有限公司</t>
  </si>
  <si>
    <t>湖南港佑市政工程有限公司</t>
  </si>
  <si>
    <t>安乡县老渔夫餐馆</t>
  </si>
  <si>
    <t>常德美源融资担保有限责任公司</t>
  </si>
  <si>
    <t>相关还款责任概要-其他借贷交易：关注类余额：2487万元，不良类余额：1420.61万元</t>
  </si>
  <si>
    <t>吴国庆</t>
  </si>
  <si>
    <t>常德市武陵区金丹新型建材有限公司</t>
  </si>
  <si>
    <t>湘潭县莲乡融资担保有限公司</t>
  </si>
  <si>
    <t>相关还款责任概要-其他借贷交易：关注类余额：2079.50万元，不良类余额：590.53万元</t>
  </si>
  <si>
    <t>湖南银河商贸股份有限公司</t>
  </si>
  <si>
    <t>湖南信达创富商业管理有限公司</t>
  </si>
  <si>
    <t>赵莉群</t>
  </si>
  <si>
    <t>赵纯强</t>
  </si>
  <si>
    <t>刘铁牛</t>
  </si>
  <si>
    <t>刘志向</t>
  </si>
  <si>
    <t>王花蕾</t>
  </si>
  <si>
    <t>李小平</t>
  </si>
  <si>
    <t>刘铭</t>
  </si>
  <si>
    <t>王跃群</t>
  </si>
  <si>
    <t>邵阳县中小企业融资担保有限责任公司</t>
  </si>
  <si>
    <t>相关还款责任概要-其他借贷交易：关注类余额：0万元，不良类余额：0万元</t>
  </si>
  <si>
    <t>邵阳县居然之家恒洁卫浴旗舰店</t>
  </si>
  <si>
    <t>湖南必达特便民服务有限公司</t>
  </si>
  <si>
    <t>喻华英</t>
  </si>
  <si>
    <t>彭伟明</t>
  </si>
  <si>
    <t>颜小成</t>
  </si>
  <si>
    <t>刘彬彬</t>
  </si>
  <si>
    <t>郭清</t>
  </si>
  <si>
    <t>桑植县鸟儿岭餐饮管理服务有限公司</t>
  </si>
  <si>
    <t>娄底市兴娄融资担保有限公司</t>
  </si>
  <si>
    <t>相关还款责任概要-其他借贷交易：关注类余额：2433.70万元，不良类余额：1442.11万元</t>
  </si>
  <si>
    <t>湖南正佳特种材料有限公司</t>
  </si>
  <si>
    <t>湖南中盛品先工程建筑有限公司</t>
  </si>
  <si>
    <t>张家界鸟儿岭文化旅游有限公司</t>
  </si>
  <si>
    <t>张家界经济发展融资担保有限公司</t>
  </si>
  <si>
    <t>相关还款责任概要-其他借贷交易：关注类余额：7908.96万元，不良类余额：414.46万元</t>
  </si>
  <si>
    <t>张家界祯弘照明有限公司</t>
  </si>
  <si>
    <t>何萍</t>
  </si>
  <si>
    <t>周元易</t>
  </si>
  <si>
    <t>永州市潇湘融资担保有限公司</t>
  </si>
  <si>
    <t>相关还款责任概要-其他借贷交易：关注类余额：13413.80万元，不良类余额：7822.13万元</t>
  </si>
  <si>
    <t>段卓亨</t>
  </si>
  <si>
    <t>黄小年</t>
  </si>
  <si>
    <t>王谷安</t>
  </si>
  <si>
    <t>刘国钦</t>
  </si>
  <si>
    <t>周万日</t>
  </si>
  <si>
    <t>曹海英</t>
  </si>
  <si>
    <t>彭旭</t>
  </si>
  <si>
    <t>熊章</t>
  </si>
  <si>
    <t>左保良</t>
  </si>
  <si>
    <t>陈万丰</t>
  </si>
  <si>
    <t>封高迪</t>
  </si>
  <si>
    <t>欧冠军</t>
  </si>
  <si>
    <t>合计</t>
  </si>
  <si>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</t>
    </r>
    <r>
      <rPr>
        <b/>
        <sz val="18"/>
        <color theme="1"/>
        <rFont val="Times New Roman"/>
        <charset val="134"/>
      </rPr>
      <t>7-9</t>
    </r>
    <r>
      <rPr>
        <b/>
        <sz val="18"/>
        <color theme="1"/>
        <rFont val="宋体"/>
        <charset val="134"/>
      </rPr>
      <t>月风险代偿补偿资金审查表（批量业务）</t>
    </r>
  </si>
  <si>
    <r>
      <rPr>
        <sz val="11"/>
        <color theme="1"/>
        <rFont val="宋体"/>
        <charset val="134"/>
      </rPr>
      <t>单位：元</t>
    </r>
  </si>
  <si>
    <r>
      <rPr>
        <b/>
        <sz val="12"/>
        <rFont val="宋体"/>
        <charset val="134"/>
      </rPr>
      <t>主债权金额</t>
    </r>
  </si>
  <si>
    <r>
      <rPr>
        <b/>
        <sz val="12"/>
        <rFont val="宋体"/>
        <charset val="134"/>
      </rPr>
      <t>主债权起始时间</t>
    </r>
  </si>
  <si>
    <r>
      <rPr>
        <b/>
        <sz val="12"/>
        <rFont val="宋体"/>
        <charset val="134"/>
      </rPr>
      <t>主债权到期时间</t>
    </r>
  </si>
  <si>
    <r>
      <rPr>
        <b/>
        <sz val="12"/>
        <color rgb="FF000000"/>
        <rFont val="宋体"/>
        <charset val="134"/>
      </rPr>
      <t>申请补偿金额</t>
    </r>
  </si>
  <si>
    <r>
      <rPr>
        <b/>
        <sz val="12"/>
        <color rgb="FF000000"/>
        <rFont val="宋体"/>
        <charset val="134"/>
      </rPr>
      <t>项目审核情况</t>
    </r>
  </si>
  <si>
    <r>
      <rPr>
        <b/>
        <sz val="12"/>
        <color rgb="FF000000"/>
        <rFont val="宋体"/>
        <charset val="134"/>
      </rPr>
      <t>核减金额</t>
    </r>
  </si>
  <si>
    <r>
      <rPr>
        <b/>
        <sz val="12"/>
        <color rgb="FF000000"/>
        <rFont val="宋体"/>
        <charset val="134"/>
      </rPr>
      <t>审定补偿金额</t>
    </r>
  </si>
  <si>
    <t>再担保风险分担金额（不含国担）</t>
  </si>
  <si>
    <r>
      <rPr>
        <b/>
        <sz val="12"/>
        <color rgb="FF000000"/>
        <rFont val="宋体"/>
        <charset val="134"/>
      </rPr>
      <t>分担比例</t>
    </r>
  </si>
  <si>
    <r>
      <rPr>
        <b/>
        <sz val="12"/>
        <color rgb="FF000000"/>
        <rFont val="宋体"/>
        <charset val="134"/>
      </rPr>
      <t>代偿补偿金额</t>
    </r>
  </si>
  <si>
    <r>
      <rPr>
        <b/>
        <sz val="12"/>
        <color rgb="FF000000"/>
        <rFont val="宋体"/>
        <charset val="134"/>
      </rPr>
      <t>备注</t>
    </r>
  </si>
  <si>
    <t>新田县佳华不锈钢制品有限公司</t>
  </si>
  <si>
    <t>新田县火鸟商行</t>
  </si>
  <si>
    <t>长沙市长财融资担保有限公司</t>
  </si>
  <si>
    <t>相关还款责任概要-其他借贷交易：关注类余额：1922.36万元，不良类余额：10065.69万元</t>
  </si>
  <si>
    <t>长沙洞井建材有限公司</t>
  </si>
  <si>
    <t>双峰县小曾新时代图文广告</t>
  </si>
  <si>
    <t>湘潭县云湖桥镇欣怡生态家庭农场</t>
  </si>
  <si>
    <t>临澧县合佳兴商贸有限公司</t>
  </si>
  <si>
    <t>湖南共同石材有限公司</t>
  </si>
  <si>
    <t>0%/0.5%</t>
  </si>
  <si>
    <t>衡阳市融资担保集团有限公司</t>
  </si>
  <si>
    <t>相关还款责任概要-其他借贷交易：关注类余额：765.00万元，不良类余额：2011.79万元</t>
  </si>
  <si>
    <t>湖南南岳茅蓬文化旅游发展有限公司</t>
  </si>
  <si>
    <t>浏阳市古港镇显柳家庭农场</t>
  </si>
  <si>
    <t>张家界市永定区海兰装修材料经营部</t>
  </si>
  <si>
    <t>张家界市永定区伟佑门窗经营部</t>
  </si>
  <si>
    <t>怀化市财信融资担保有限责任公司</t>
  </si>
  <si>
    <t>相关还款责任概要-其他借贷交易：关注类余额：2360.04万元，不良类余额：928.30万元</t>
  </si>
  <si>
    <t>怀化市乾龙园林绿化有限公司</t>
  </si>
  <si>
    <t>株洲正泰电气有限公司</t>
  </si>
  <si>
    <t>洪江区严氏米粉厂</t>
  </si>
  <si>
    <t>株洲格林网络会所</t>
  </si>
  <si>
    <t>湖南鸿亮天顺科技有限公司</t>
  </si>
  <si>
    <t>株洲市芦淞区蓝钻衣柜服饰店</t>
  </si>
  <si>
    <t>株洲青奇服装有限责任公司</t>
  </si>
  <si>
    <t>湖南顺兴建筑劳务有限公司</t>
  </si>
  <si>
    <t>湖南稳健工程机械设备租赁有限公司</t>
  </si>
  <si>
    <t>长沙市高新技术产业开发区鲜湘行小厨餐厅</t>
  </si>
  <si>
    <t>张家界智中商贸有限公司</t>
  </si>
  <si>
    <t>未查询到该企业</t>
  </si>
  <si>
    <t>耒阳市掌门人门窗店</t>
  </si>
  <si>
    <t>耒阳市宏祥劳务有限公司</t>
  </si>
  <si>
    <t>衡阳市雁峰区衡原玻璃店</t>
  </si>
  <si>
    <t>凤凰县原始人酒吧</t>
  </si>
  <si>
    <t>长沙力泓锦韶建材有限公司</t>
  </si>
  <si>
    <t>浏阳市杨阁湾生态农场</t>
  </si>
  <si>
    <t>长沙柳范信息科技有限公司</t>
  </si>
  <si>
    <t>长沙捷联生鲜配送有限公司</t>
  </si>
  <si>
    <t>湖南凯域物流科技有限公司</t>
  </si>
  <si>
    <t>长沙县黄兴镇新蔬蔬菜经营部</t>
  </si>
  <si>
    <t>芦淞区靓潮名店服装店</t>
  </si>
  <si>
    <t>株洲市大为实业有限公司</t>
  </si>
  <si>
    <t>株洲市蓝剑机车配件有限责任公司</t>
  </si>
  <si>
    <t>湖南恒建力达机电科技有限公司</t>
  </si>
  <si>
    <t>株洲市城东搭桥建材有限公司</t>
  </si>
  <si>
    <t>株洲鼎恒发展建材有限公司</t>
  </si>
  <si>
    <t>芦淞区夏之锦服装加工厂</t>
  </si>
  <si>
    <t>益阳市融资担保有限责任公司</t>
  </si>
  <si>
    <t>相关还款责任概要-其他借贷交易：关注类余额：6424.76万元，不良类余额：2048.60万元</t>
  </si>
  <si>
    <t>益阳爱尚网络科技有限公司</t>
  </si>
  <si>
    <t>湖南木朵服饰有限公司</t>
  </si>
  <si>
    <t>长沙浩天装饰设计工程有限公司</t>
  </si>
  <si>
    <t>长沙白金汉碧钢化玻璃有限责任公司</t>
  </si>
  <si>
    <t>湖南德信包装有限公司</t>
  </si>
  <si>
    <t>通道佳源食品店</t>
  </si>
  <si>
    <t>湘潭市雨湖区杨咪咪饭店</t>
  </si>
  <si>
    <t>湖南浩天物流有限公司</t>
  </si>
  <si>
    <t>湖南长笛龙吟新材料有限公司</t>
  </si>
  <si>
    <t>会同县马安镇良银副食店</t>
  </si>
  <si>
    <t>湖南省正源医疗器械有限公司</t>
  </si>
  <si>
    <t>湖南蓉圣健康美容有限公司</t>
  </si>
  <si>
    <t>芦淞区君健服装厂</t>
  </si>
  <si>
    <t>荷塘区周铁梅服饰加工厂</t>
  </si>
  <si>
    <t>张家界百思龙国际旅行社有限公司</t>
  </si>
  <si>
    <t>湖南皓军商品贸易有限公司</t>
  </si>
  <si>
    <t>新邵县岳阳蓝光门窗店</t>
  </si>
  <si>
    <t>长沙凯特劳务服务有限公司</t>
  </si>
  <si>
    <t>郴州市中小企业融资担保有限公司</t>
  </si>
  <si>
    <t>相关还款责任概要-其他借贷交易：关注类余额：1109.37万元，不良类余额：951.07万元</t>
  </si>
  <si>
    <t>桂阳县星星饲料有限公司</t>
  </si>
  <si>
    <t>湖南中科库联科技有限公司</t>
  </si>
  <si>
    <t>湖南中印瑜伽培训有限公司</t>
  </si>
  <si>
    <t>长沙市望城区鑫宏辉整体门窗经营部</t>
  </si>
  <si>
    <t>湖南省众高电子商务有限公司</t>
  </si>
  <si>
    <t>长沙市芙蓉区艺泰灯饰商行</t>
  </si>
  <si>
    <t>长沙市远树商贸有限公司</t>
  </si>
  <si>
    <t>湖南傲欧建材贸易有限公司</t>
  </si>
  <si>
    <t>长沙鹏广建筑劳务有限公司</t>
  </si>
  <si>
    <t>长沙香泉农业科技有限公司</t>
  </si>
  <si>
    <t>湖南锦凯机电设备有限公司</t>
  </si>
  <si>
    <t>湖南省亿丰达建设有限公司</t>
  </si>
  <si>
    <t>长沙市雨花区乐香床上用品商行</t>
  </si>
  <si>
    <t>湖南君盛建筑劳务有限公司</t>
  </si>
  <si>
    <t>湖南邦航工程机械有限公司</t>
  </si>
  <si>
    <t>长沙市雨花区家悦水产经营部</t>
  </si>
  <si>
    <t>湖南三赢创新科技有限公司</t>
  </si>
  <si>
    <t>符将林</t>
  </si>
  <si>
    <t>长沙言莱建筑有限公司</t>
  </si>
  <si>
    <t>湖南恒聚电力建设有限公司</t>
  </si>
  <si>
    <t>湖南建友建设工程有限公司</t>
  </si>
  <si>
    <t>湖南长南科技有限公司</t>
  </si>
  <si>
    <t>宁乡县润发汽车运输有限公司</t>
  </si>
  <si>
    <t>浏阳市沙市陆洲机砖厂</t>
  </si>
  <si>
    <t>湖南羿程新材料有限公司</t>
  </si>
  <si>
    <t>梁灿辉</t>
  </si>
  <si>
    <t>张家界众恒石业有限公司</t>
  </si>
  <si>
    <t>未查询到该企业（已注销）</t>
  </si>
  <si>
    <t>益阳市赫山区光辉木材加工厂</t>
  </si>
  <si>
    <t>益阳市天瑞商贸有限公司</t>
  </si>
  <si>
    <t>张家界九和迪汽车销售服务有限公司</t>
  </si>
  <si>
    <t>辰溪县翊峰工程机械租赁部</t>
  </si>
  <si>
    <t>长沙南楚园林建设工程有限公司</t>
  </si>
  <si>
    <t>湖南雄迪实业有限公司</t>
  </si>
  <si>
    <t>湖南方盾科技有限公司</t>
  </si>
  <si>
    <t>长沙建和建筑劳务有限公司</t>
  </si>
  <si>
    <t>耒阳市第三建筑有限公司</t>
  </si>
  <si>
    <t>湖南深黑科技有限公司</t>
  </si>
  <si>
    <t>常德市中驰电子有限公司</t>
  </si>
  <si>
    <t>郴州市湘谊建筑机械工程有限公司</t>
  </si>
  <si>
    <t>洞口县和鑫商品混凝土搅拌站</t>
  </si>
  <si>
    <t>湖南轩达项目管理有限公司</t>
  </si>
  <si>
    <t>湘潭成记重卡汽车服务有限公司</t>
  </si>
  <si>
    <t>湖南金顺建设有限公司</t>
  </si>
  <si>
    <t>湖南锦博消防工程有限公司</t>
  </si>
  <si>
    <t>长沙润明路面工程有限公司</t>
  </si>
  <si>
    <t>桂阳县龙大木业有限公司</t>
  </si>
  <si>
    <t>娄底市腾翔建筑劳务有限公司</t>
  </si>
  <si>
    <t>湖南惟楚有才教育科技有限公司</t>
  </si>
  <si>
    <t>双峰芝深建材有限公司</t>
  </si>
  <si>
    <t>湖南秉城新型建材有限公司</t>
  </si>
  <si>
    <t>郴州市福田大药房</t>
  </si>
  <si>
    <t>益阳公盛贸易有限公司</t>
  </si>
  <si>
    <t>郴州市苏仙区启旺贸易有限公司</t>
  </si>
  <si>
    <t>湖南兴旺钢铁销售有限公司</t>
  </si>
  <si>
    <t>张家界市永定区秋荟护肤品店</t>
  </si>
  <si>
    <t>张家界義门鸿运建材厂</t>
  </si>
  <si>
    <t>湘潭市绿园木业有限公司</t>
  </si>
  <si>
    <t>湘潭市东兴机械制造有限公司</t>
  </si>
  <si>
    <t>湘潭秦天环境技术有限公司</t>
  </si>
  <si>
    <t>湖南天韵智能科技有限公司</t>
  </si>
  <si>
    <t>湖南卫家科技有限公司</t>
  </si>
  <si>
    <t>长沙市雨花区昊轩文体用品商行</t>
  </si>
  <si>
    <t>湖南凯尔智能照明科技有限公司</t>
  </si>
  <si>
    <t>湖南云上云通信工程有限公司</t>
  </si>
  <si>
    <t>长沙市岳麓区零距离网咖</t>
  </si>
  <si>
    <t>湘潭湘石机械制造有限公司</t>
  </si>
  <si>
    <t>湖南中港建工劳务有限公司</t>
  </si>
  <si>
    <t>湖南冠鸣劳务有限公司</t>
  </si>
  <si>
    <t>张家界邦立涂料有限公司</t>
  </si>
  <si>
    <t>张家界晴天国际旅行社有限公司</t>
  </si>
  <si>
    <t>张家界尚美食品有限公司</t>
  </si>
  <si>
    <t>湖南极简设计装饰有限公司</t>
  </si>
  <si>
    <t>湖南贵庭钢结构工程有限公司</t>
  </si>
  <si>
    <t>湖南润亚建设有限公司</t>
  </si>
  <si>
    <t>湖南雅黛建设工程有限公司</t>
  </si>
  <si>
    <t>长沙黄达铁路机车车辆配件有限公司</t>
  </si>
  <si>
    <t>湖南远威物流有限公司</t>
  </si>
  <si>
    <t>湖南麦芽爱车汽车服务有限公司</t>
  </si>
  <si>
    <t>湖南亿特力科技有限公司</t>
  </si>
  <si>
    <t>湖南瑞慕鞋业制造有限公司</t>
  </si>
  <si>
    <t>双峰县鑫浪建筑劳务有限公司</t>
  </si>
  <si>
    <t>长沙市风之杰机电科技有限公司</t>
  </si>
  <si>
    <t>株洲县武林劳务服务有限责任公司</t>
  </si>
  <si>
    <t>株洲天工贸易有限公司</t>
  </si>
  <si>
    <t>株洲神农茶油发展有限公司</t>
  </si>
  <si>
    <t>湖南建美建材贸易有限公司</t>
  </si>
  <si>
    <t>株洲田园人家农业发展有限公司</t>
  </si>
  <si>
    <t>株洲市石峰区金润燃料油销售部</t>
  </si>
  <si>
    <t>长沙先诗劳务有限公司</t>
  </si>
  <si>
    <t>湖南勤潇建筑工程有限公司</t>
  </si>
  <si>
    <t>湖南霖霖环保科技有限公司</t>
  </si>
  <si>
    <t>湖南达腾工程有限公司</t>
  </si>
  <si>
    <t>攸县菜花坪星辉劳务服务部</t>
  </si>
  <si>
    <t>株洲市新湘悦建材贸易有限责任公司</t>
  </si>
  <si>
    <t>株洲晨宇机械设备租赁有限公司</t>
  </si>
  <si>
    <t>荷塘区超酷尚男服装加工厂</t>
  </si>
  <si>
    <t>湖南以知立行文化传播有限公司</t>
  </si>
  <si>
    <t>芦淞区天青办公用品经营部</t>
  </si>
  <si>
    <t>天元区多米秀家具店</t>
  </si>
  <si>
    <t>醴陵市秋发木材加工厂</t>
  </si>
  <si>
    <t>湖南正林沥青工程有限公司</t>
  </si>
  <si>
    <t>湖南百晶通信工程有限公司</t>
  </si>
  <si>
    <t>湖南中新建设有限公司</t>
  </si>
  <si>
    <t>湖南博畅建设工程有限公司</t>
  </si>
  <si>
    <t>益阳市赫山区衡龙新区耀祥综合商店</t>
  </si>
  <si>
    <t>芦淞区阿娇服饰行</t>
  </si>
  <si>
    <t>湖南祥荣建筑工程有限公司</t>
  </si>
  <si>
    <t>醴陵市泰裕瓷业有限责任公司</t>
  </si>
  <si>
    <t>长沙市芙蓉区中畅烟店</t>
  </si>
  <si>
    <t>湖南新能燃气投资有限公司</t>
  </si>
  <si>
    <t>长沙稳固门窗有限公司</t>
  </si>
  <si>
    <t>长沙市雨花区粤鲜楼酒楼</t>
  </si>
  <si>
    <t>长沙战羡文化传媒有限公司</t>
  </si>
  <si>
    <t>湖南展东建材贸易有限公司</t>
  </si>
  <si>
    <t>湖南众通纺织股份有限公司</t>
  </si>
  <si>
    <t>长沙花匠园林绿化工程有限公司</t>
  </si>
  <si>
    <t>长沙食得香食品有限公司</t>
  </si>
  <si>
    <t>湖南松源环保再生资源有限公司</t>
  </si>
  <si>
    <t>郴州市霁阳矿业有限责任公司</t>
  </si>
  <si>
    <t>益阳市双林竹木制品有限公司</t>
  </si>
  <si>
    <t>湖南国创建筑工程有限公司</t>
  </si>
  <si>
    <t>浏阳辉煌陶瓷有限公司</t>
  </si>
  <si>
    <t>张家界湘魅国际旅行社有限公司</t>
  </si>
  <si>
    <t>湖南筑星节能环保科技有限公司</t>
  </si>
  <si>
    <t>湖南尔福茶业商贸有限公司</t>
  </si>
  <si>
    <t>长沙县周乐劳务有限公司</t>
  </si>
  <si>
    <t>长沙五量汽车配件有限公司</t>
  </si>
  <si>
    <t>2024年7-9月风险代偿补偿资金测算表（银担普惠信用贷）</t>
  </si>
  <si>
    <t>机构名称</t>
  </si>
  <si>
    <t>代偿项目</t>
  </si>
  <si>
    <t>主债权金额（元）</t>
  </si>
  <si>
    <t>代偿本金（元）</t>
  </si>
  <si>
    <t>再担保风险分担比例</t>
  </si>
  <si>
    <t>再担保风险分担金额（元）</t>
  </si>
  <si>
    <t>省财政分险比例</t>
  </si>
  <si>
    <t>向省财政申请代偿补偿金额（元）</t>
  </si>
  <si>
    <t>李勇</t>
  </si>
  <si>
    <t>彭仲华</t>
  </si>
  <si>
    <t>杨建超</t>
  </si>
  <si>
    <t>杨昌贵</t>
  </si>
  <si>
    <t>凡凯</t>
  </si>
  <si>
    <t>陈新武</t>
  </si>
  <si>
    <t>兰锋</t>
  </si>
  <si>
    <t>谭刚飞</t>
  </si>
  <si>
    <t>刘波</t>
  </si>
  <si>
    <t>刘健伟</t>
  </si>
  <si>
    <t>言旭</t>
  </si>
  <si>
    <t>晏锋</t>
  </si>
  <si>
    <t>杨定强</t>
  </si>
  <si>
    <t>易玉芬</t>
  </si>
  <si>
    <t>车春芳</t>
  </si>
  <si>
    <t>2022/6
/21</t>
  </si>
  <si>
    <t>2023/
7/5</t>
  </si>
  <si>
    <t>陈君</t>
  </si>
  <si>
    <t>2022/6
/30</t>
  </si>
  <si>
    <t>陈文辉</t>
  </si>
  <si>
    <t>2022/6
/18</t>
  </si>
  <si>
    <t>陈银坤</t>
  </si>
  <si>
    <t>2022/1
0/9</t>
  </si>
  <si>
    <t>2023/
11/1</t>
  </si>
  <si>
    <t>陈元</t>
  </si>
  <si>
    <t>2022/6
/20</t>
  </si>
  <si>
    <t>2023/
7/15</t>
  </si>
  <si>
    <t>赖文群</t>
  </si>
  <si>
    <t>李伏平</t>
  </si>
  <si>
    <t xml:space="preserve">  2022/5/17</t>
  </si>
  <si>
    <t>2023/
5/20</t>
  </si>
  <si>
    <t>李威</t>
  </si>
  <si>
    <t>李新民</t>
  </si>
  <si>
    <t>林萍雄</t>
  </si>
  <si>
    <t>杨柳</t>
  </si>
  <si>
    <t>杨忠</t>
  </si>
  <si>
    <t>张冰滨</t>
  </si>
  <si>
    <t>张夫赞</t>
  </si>
  <si>
    <t>周涛</t>
  </si>
  <si>
    <t>单正华</t>
  </si>
  <si>
    <t>邓平飞</t>
  </si>
  <si>
    <t>丁福桥</t>
  </si>
  <si>
    <t>高炜嘉</t>
  </si>
  <si>
    <t>胡国科</t>
  </si>
  <si>
    <t>黄国辉</t>
  </si>
  <si>
    <t>邓成杰</t>
  </si>
  <si>
    <t>何柱斌</t>
  </si>
  <si>
    <t>胡炎炷</t>
  </si>
  <si>
    <t>曹阳</t>
  </si>
  <si>
    <t>陈超丽</t>
  </si>
  <si>
    <t>陈飞</t>
  </si>
  <si>
    <t>陈靖</t>
  </si>
  <si>
    <t>陈元春</t>
  </si>
  <si>
    <t>刘畅</t>
  </si>
  <si>
    <t>沈友香</t>
  </si>
  <si>
    <t>长沙市岳麓区燕尾帽壹门诊有限公司</t>
  </si>
  <si>
    <t>湖南鑫淼建筑劳务有限公司</t>
  </si>
  <si>
    <t>湖南百人眼镜销售有限公司</t>
  </si>
  <si>
    <t>彭浩</t>
  </si>
  <si>
    <t>胡岳平</t>
  </si>
  <si>
    <t>黄琴</t>
  </si>
  <si>
    <t>金义红</t>
  </si>
  <si>
    <t>谢淑贤</t>
  </si>
  <si>
    <t>杨围国</t>
  </si>
  <si>
    <t>俞雄伟</t>
  </si>
  <si>
    <t>周海洋</t>
  </si>
  <si>
    <t>朱红</t>
  </si>
  <si>
    <t>刘中阳</t>
  </si>
  <si>
    <t>罗喜林</t>
  </si>
  <si>
    <t>司马成</t>
  </si>
  <si>
    <t>孙广武</t>
  </si>
  <si>
    <t>孙桂兰</t>
  </si>
  <si>
    <t>霍远潮</t>
  </si>
  <si>
    <t>巢炼</t>
  </si>
  <si>
    <t>袁亮</t>
  </si>
  <si>
    <t>徐哲您</t>
  </si>
  <si>
    <t>王伟雄</t>
  </si>
  <si>
    <t>张建钦</t>
  </si>
  <si>
    <t>张腊梅</t>
  </si>
  <si>
    <t>郭爱珍</t>
  </si>
  <si>
    <t>王飞鸿</t>
  </si>
  <si>
    <t>沈普丰</t>
  </si>
  <si>
    <t>欧阳孝妮</t>
  </si>
  <si>
    <t>蔡水平</t>
  </si>
  <si>
    <t>曾艳群</t>
  </si>
  <si>
    <t>何定强</t>
  </si>
  <si>
    <t>江娟</t>
  </si>
  <si>
    <t>林昌洪</t>
  </si>
  <si>
    <t>马晶</t>
  </si>
  <si>
    <t>欧阳胜</t>
  </si>
  <si>
    <t>彭引亮</t>
  </si>
  <si>
    <t>帅利琼</t>
  </si>
  <si>
    <t>谈卫国</t>
  </si>
  <si>
    <t>袁大鹏</t>
  </si>
  <si>
    <t>张杰</t>
  </si>
  <si>
    <t>张林</t>
  </si>
  <si>
    <t>钟柏海</t>
  </si>
  <si>
    <t>周龙</t>
  </si>
  <si>
    <t>周旭日</t>
  </si>
  <si>
    <t>朱立辉</t>
  </si>
  <si>
    <t>祖旺艳</t>
  </si>
  <si>
    <t>向绍珍</t>
  </si>
  <si>
    <t>肖安平</t>
  </si>
  <si>
    <t>徐胜华</t>
  </si>
  <si>
    <t>易艳军</t>
  </si>
  <si>
    <t>赵勇</t>
  </si>
  <si>
    <t>王杰勇</t>
  </si>
  <si>
    <t>杨小云</t>
  </si>
  <si>
    <t>杨勇</t>
  </si>
  <si>
    <t>殷齐滨</t>
  </si>
  <si>
    <t>周树锋</t>
  </si>
  <si>
    <t>周艳群</t>
  </si>
  <si>
    <t>蔡晴岚</t>
  </si>
  <si>
    <t>陈建华</t>
  </si>
  <si>
    <t>成朝明</t>
  </si>
  <si>
    <t>邓毅</t>
  </si>
  <si>
    <t>付安辉</t>
  </si>
  <si>
    <t>黄满香</t>
  </si>
  <si>
    <t>姜仕忠</t>
  </si>
  <si>
    <t>蒋青</t>
  </si>
  <si>
    <t>汤仁义</t>
  </si>
  <si>
    <t>陈天生</t>
  </si>
  <si>
    <t>马国锋</t>
  </si>
  <si>
    <t>周靖波</t>
  </si>
  <si>
    <t>周彪</t>
  </si>
  <si>
    <t>周立明</t>
  </si>
  <si>
    <t>阮冬梅</t>
  </si>
  <si>
    <t>张仁喜</t>
  </si>
  <si>
    <t>于正波</t>
  </si>
  <si>
    <t>陈琳</t>
  </si>
  <si>
    <t>钟志祥</t>
  </si>
  <si>
    <t>周萍</t>
  </si>
  <si>
    <t>周伟能</t>
  </si>
  <si>
    <t>邹清石</t>
  </si>
  <si>
    <t>刘迪云</t>
  </si>
  <si>
    <t>刘慧玲</t>
  </si>
  <si>
    <t>刘建良</t>
  </si>
  <si>
    <t>龙新武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</si>
</sst>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5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Microsoft YaHei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b/>
      <sz val="11"/>
      <color rgb="FF000000"/>
      <name val="仿宋"/>
      <charset val="134"/>
    </font>
    <font>
      <b/>
      <sz val="12"/>
      <name val="仿宋"/>
      <charset val="134"/>
    </font>
    <font>
      <b/>
      <sz val="11"/>
      <name val="宋体"/>
      <charset val="134"/>
      <scheme val="minor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仿宋"/>
      <charset val="134"/>
    </font>
    <font>
      <b/>
      <sz val="12"/>
      <color rgb="FF000000"/>
      <name val="Times New Roman"/>
      <charset val="134"/>
    </font>
    <font>
      <sz val="10"/>
      <color theme="1"/>
      <name val="仿宋"/>
      <charset val="134"/>
    </font>
    <font>
      <b/>
      <sz val="10"/>
      <color theme="1"/>
      <name val="Microsoft YaHei"/>
      <charset val="134"/>
    </font>
    <font>
      <b/>
      <sz val="11"/>
      <color indexed="8"/>
      <name val="仿宋"/>
      <charset val="134"/>
    </font>
    <font>
      <sz val="10"/>
      <color theme="1"/>
      <name val="Microsoft YaHei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8"/>
      <color theme="1"/>
      <name val="仿宋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仿宋"/>
      <charset val="134"/>
    </font>
    <font>
      <b/>
      <sz val="12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12" applyNumberFormat="0" applyAlignment="0" applyProtection="0">
      <alignment vertical="center"/>
    </xf>
    <xf numFmtId="0" fontId="42" fillId="4" borderId="13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4" fillId="5" borderId="14" applyNumberFormat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4" fillId="0" borderId="0" xfId="0" applyNumberFormat="1" applyFont="1">
      <alignment vertical="center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9" fontId="15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10" fontId="10" fillId="0" borderId="1" xfId="3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left"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176" fontId="24" fillId="0" borderId="1" xfId="0" applyNumberFormat="1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9" fontId="8" fillId="0" borderId="5" xfId="0" applyNumberFormat="1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25" fillId="0" borderId="0" xfId="0" applyFont="1">
      <alignment vertical="center"/>
    </xf>
    <xf numFmtId="177" fontId="25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6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176" fontId="27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8" fillId="0" borderId="1" xfId="5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21" fillId="0" borderId="2" xfId="0" applyNumberFormat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76" fontId="21" fillId="0" borderId="6" xfId="0" applyNumberFormat="1" applyFont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27" fillId="0" borderId="0" xfId="0" applyNumberFormat="1" applyFont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0" fontId="8" fillId="0" borderId="1" xfId="50" applyNumberFormat="1" applyFont="1" applyBorder="1" applyAlignment="1">
      <alignment horizontal="center" vertical="center" wrapText="1"/>
    </xf>
    <xf numFmtId="176" fontId="16" fillId="0" borderId="1" xfId="50" applyNumberFormat="1" applyFont="1" applyBorder="1" applyAlignment="1">
      <alignment horizontal="center" vertical="center"/>
    </xf>
    <xf numFmtId="10" fontId="25" fillId="0" borderId="1" xfId="49" applyNumberFormat="1" applyFont="1" applyFill="1" applyBorder="1" applyAlignment="1">
      <alignment horizontal="right" vertical="center"/>
    </xf>
    <xf numFmtId="9" fontId="8" fillId="0" borderId="2" xfId="0" applyNumberFormat="1" applyFont="1" applyBorder="1" applyAlignment="1">
      <alignment horizontal="center" vertical="center" wrapText="1"/>
    </xf>
    <xf numFmtId="10" fontId="16" fillId="0" borderId="1" xfId="49" applyNumberFormat="1" applyFont="1" applyFill="1" applyBorder="1" applyAlignment="1">
      <alignment horizontal="right" vertical="center"/>
    </xf>
    <xf numFmtId="9" fontId="8" fillId="0" borderId="1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0" fontId="8" fillId="0" borderId="1" xfId="49" applyNumberFormat="1" applyFont="1" applyFill="1" applyBorder="1" applyAlignment="1">
      <alignment horizontal="center" vertical="center" wrapText="1"/>
    </xf>
    <xf numFmtId="10" fontId="8" fillId="0" borderId="1" xfId="49" applyNumberFormat="1" applyFont="1" applyFill="1" applyBorder="1" applyAlignment="1" applyProtection="1">
      <alignment horizontal="center" vertical="center" wrapText="1"/>
    </xf>
    <xf numFmtId="176" fontId="30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31" fillId="0" borderId="1" xfId="0" applyFont="1" applyBorder="1" applyAlignment="1">
      <alignment horizontal="left" vertical="center" wrapText="1" shrinkToFit="1"/>
    </xf>
    <xf numFmtId="0" fontId="24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23" fillId="0" borderId="1" xfId="50" applyFont="1" applyBorder="1">
      <alignment vertical="center"/>
    </xf>
    <xf numFmtId="176" fontId="10" fillId="0" borderId="1" xfId="50" applyNumberFormat="1" applyFont="1" applyBorder="1" applyAlignment="1">
      <alignment horizontal="center" vertical="center" wrapText="1"/>
    </xf>
    <xf numFmtId="177" fontId="32" fillId="0" borderId="1" xfId="0" applyNumberFormat="1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1"/>
  <sheetViews>
    <sheetView tabSelected="1" view="pageBreakPreview" zoomScale="70" zoomScaleNormal="100" workbookViewId="0">
      <pane ySplit="4" topLeftCell="A5" activePane="bottomLeft" state="frozen"/>
      <selection/>
      <selection pane="bottomLeft" activeCell="E7" sqref="E7"/>
    </sheetView>
  </sheetViews>
  <sheetFormatPr defaultColWidth="9" defaultRowHeight="14"/>
  <cols>
    <col min="1" max="1" width="6.10909090909091" style="26" customWidth="1"/>
    <col min="2" max="2" width="14.7818181818182" style="27" customWidth="1"/>
    <col min="3" max="3" width="27.1545454545455" style="26" customWidth="1"/>
    <col min="4" max="4" width="13.3363636363636" style="26" customWidth="1"/>
    <col min="5" max="5" width="7" style="26" customWidth="1"/>
    <col min="6" max="6" width="18.4454545454545" style="69" customWidth="1"/>
    <col min="7" max="8" width="14" style="26" customWidth="1"/>
    <col min="9" max="9" width="13" style="27" customWidth="1"/>
    <col min="10" max="10" width="22" style="70" customWidth="1"/>
    <col min="11" max="11" width="6.66363636363636" style="26" customWidth="1"/>
    <col min="12" max="12" width="5.33636363636364" style="26" customWidth="1"/>
    <col min="13" max="13" width="22" style="70" customWidth="1"/>
    <col min="14" max="14" width="22.4454545454545" style="70" customWidth="1"/>
    <col min="15" max="15" width="7.10909090909091" style="71" customWidth="1"/>
    <col min="16" max="16" width="8.10909090909091" style="27" customWidth="1"/>
    <col min="17" max="17" width="20.6636363636364" style="70" customWidth="1"/>
    <col min="18" max="18" width="6.33636363636364" style="72" customWidth="1"/>
    <col min="19" max="19" width="31.6636363636364" style="26" customWidth="1"/>
    <col min="20" max="16384" width="9" style="26"/>
  </cols>
  <sheetData>
    <row r="1" ht="20" spans="1:18">
      <c r="A1" s="73"/>
      <c r="B1" s="73"/>
      <c r="C1" s="73"/>
      <c r="D1" s="73"/>
      <c r="E1" s="73"/>
      <c r="F1" s="74"/>
      <c r="G1" s="73"/>
      <c r="H1" s="73"/>
      <c r="I1" s="88"/>
      <c r="J1" s="89"/>
      <c r="K1" s="73"/>
      <c r="L1" s="73"/>
      <c r="M1" s="89"/>
      <c r="N1" s="89"/>
      <c r="O1" s="88"/>
      <c r="P1" s="88"/>
      <c r="Q1" s="89"/>
      <c r="R1" s="73"/>
    </row>
    <row r="2" ht="30" customHeight="1" spans="1:18">
      <c r="A2" s="34" t="s">
        <v>0</v>
      </c>
      <c r="B2" s="34"/>
      <c r="C2" s="34"/>
      <c r="D2" s="34"/>
      <c r="E2" s="34"/>
      <c r="F2" s="35"/>
      <c r="G2" s="34"/>
      <c r="H2" s="34"/>
      <c r="I2" s="34"/>
      <c r="J2" s="35"/>
      <c r="K2" s="34"/>
      <c r="L2" s="34"/>
      <c r="M2" s="35"/>
      <c r="N2" s="35"/>
      <c r="O2" s="34"/>
      <c r="P2" s="34"/>
      <c r="Q2" s="35"/>
      <c r="R2" s="53"/>
    </row>
    <row r="3" ht="23" spans="1:18">
      <c r="A3" s="75" t="s">
        <v>1</v>
      </c>
      <c r="B3" s="75"/>
      <c r="C3" s="34"/>
      <c r="D3" s="34"/>
      <c r="E3" s="34"/>
      <c r="F3" s="35"/>
      <c r="G3" s="34"/>
      <c r="H3" s="34"/>
      <c r="I3" s="34"/>
      <c r="J3" s="35"/>
      <c r="K3" s="34"/>
      <c r="L3" s="34"/>
      <c r="M3" s="35"/>
      <c r="N3" s="35"/>
      <c r="O3" s="34"/>
      <c r="P3" s="34"/>
      <c r="Q3" s="102" t="s">
        <v>2</v>
      </c>
      <c r="R3" s="103"/>
    </row>
    <row r="4" s="67" customFormat="1" ht="61.05" customHeight="1" spans="1:18">
      <c r="A4" s="7" t="s">
        <v>3</v>
      </c>
      <c r="B4" s="7" t="s">
        <v>4</v>
      </c>
      <c r="C4" s="7" t="s">
        <v>5</v>
      </c>
      <c r="D4" s="6" t="s">
        <v>6</v>
      </c>
      <c r="E4" s="6" t="s">
        <v>7</v>
      </c>
      <c r="F4" s="46" t="s">
        <v>8</v>
      </c>
      <c r="G4" s="6" t="s">
        <v>9</v>
      </c>
      <c r="H4" s="6" t="s">
        <v>10</v>
      </c>
      <c r="I4" s="6" t="s">
        <v>11</v>
      </c>
      <c r="J4" s="90" t="s">
        <v>12</v>
      </c>
      <c r="K4" s="7" t="s">
        <v>13</v>
      </c>
      <c r="L4" s="7" t="s">
        <v>14</v>
      </c>
      <c r="M4" s="90" t="s">
        <v>15</v>
      </c>
      <c r="N4" s="46" t="s">
        <v>16</v>
      </c>
      <c r="O4" s="91" t="s">
        <v>17</v>
      </c>
      <c r="P4" s="7" t="s">
        <v>18</v>
      </c>
      <c r="Q4" s="90" t="s">
        <v>19</v>
      </c>
      <c r="R4" s="7" t="s">
        <v>20</v>
      </c>
    </row>
    <row r="5" ht="56" spans="1:18">
      <c r="A5" s="10">
        <v>1</v>
      </c>
      <c r="B5" s="10" t="s">
        <v>21</v>
      </c>
      <c r="C5" s="76" t="s">
        <v>22</v>
      </c>
      <c r="D5" s="76" t="s">
        <v>23</v>
      </c>
      <c r="E5" s="76" t="s">
        <v>24</v>
      </c>
      <c r="F5" s="77">
        <v>2000000</v>
      </c>
      <c r="G5" s="13">
        <v>45107</v>
      </c>
      <c r="H5" s="13">
        <v>45473</v>
      </c>
      <c r="I5" s="92">
        <f>20000/2000000*100%</f>
        <v>0.01</v>
      </c>
      <c r="J5" s="93">
        <v>2000000</v>
      </c>
      <c r="K5" s="10" t="s">
        <v>25</v>
      </c>
      <c r="L5" s="50">
        <v>0</v>
      </c>
      <c r="M5" s="64">
        <v>2000000</v>
      </c>
      <c r="N5" s="12">
        <v>800000</v>
      </c>
      <c r="O5" s="94">
        <v>0.0095</v>
      </c>
      <c r="P5" s="95">
        <v>0.1</v>
      </c>
      <c r="Q5" s="77">
        <v>200000</v>
      </c>
      <c r="R5" s="104"/>
    </row>
    <row r="6" ht="56" spans="1:18">
      <c r="A6" s="10">
        <v>2</v>
      </c>
      <c r="B6" s="10" t="s">
        <v>21</v>
      </c>
      <c r="C6" s="76" t="s">
        <v>22</v>
      </c>
      <c r="D6" s="76" t="s">
        <v>23</v>
      </c>
      <c r="E6" s="76" t="s">
        <v>24</v>
      </c>
      <c r="F6" s="77">
        <v>2790000</v>
      </c>
      <c r="G6" s="13">
        <v>45107</v>
      </c>
      <c r="H6" s="13">
        <v>45473</v>
      </c>
      <c r="I6" s="92">
        <f>27900/2790000*100%</f>
        <v>0.01</v>
      </c>
      <c r="J6" s="93">
        <v>2788799.29</v>
      </c>
      <c r="K6" s="10" t="s">
        <v>25</v>
      </c>
      <c r="L6" s="50">
        <v>0</v>
      </c>
      <c r="M6" s="64">
        <v>2788799.29</v>
      </c>
      <c r="N6" s="12">
        <v>1115519.72</v>
      </c>
      <c r="O6" s="94">
        <v>0.0095</v>
      </c>
      <c r="P6" s="95">
        <v>0.1</v>
      </c>
      <c r="Q6" s="77">
        <v>278879.93</v>
      </c>
      <c r="R6" s="104"/>
    </row>
    <row r="7" ht="56" spans="1:18">
      <c r="A7" s="10">
        <v>3</v>
      </c>
      <c r="B7" s="10" t="s">
        <v>26</v>
      </c>
      <c r="C7" s="76" t="s">
        <v>27</v>
      </c>
      <c r="D7" s="76" t="s">
        <v>28</v>
      </c>
      <c r="E7" s="76" t="s">
        <v>29</v>
      </c>
      <c r="F7" s="77">
        <v>800000</v>
      </c>
      <c r="G7" s="13">
        <v>44796</v>
      </c>
      <c r="H7" s="13">
        <v>45160</v>
      </c>
      <c r="I7" s="92">
        <f>7200/800000</f>
        <v>0.009</v>
      </c>
      <c r="J7" s="93">
        <v>800000</v>
      </c>
      <c r="K7" s="10" t="s">
        <v>25</v>
      </c>
      <c r="L7" s="50">
        <v>0</v>
      </c>
      <c r="M7" s="64">
        <v>800000</v>
      </c>
      <c r="N7" s="12">
        <v>320000</v>
      </c>
      <c r="O7" s="94">
        <v>0.009</v>
      </c>
      <c r="P7" s="95">
        <v>0.1</v>
      </c>
      <c r="Q7" s="77">
        <v>80000</v>
      </c>
      <c r="R7" s="104"/>
    </row>
    <row r="8" ht="70" spans="1:18">
      <c r="A8" s="10">
        <v>4</v>
      </c>
      <c r="B8" s="10" t="s">
        <v>30</v>
      </c>
      <c r="C8" s="76" t="s">
        <v>31</v>
      </c>
      <c r="D8" s="76" t="s">
        <v>32</v>
      </c>
      <c r="E8" s="76" t="s">
        <v>24</v>
      </c>
      <c r="F8" s="77">
        <v>100000</v>
      </c>
      <c r="G8" s="13">
        <v>44148</v>
      </c>
      <c r="H8" s="13">
        <v>45243</v>
      </c>
      <c r="I8" s="92">
        <v>0</v>
      </c>
      <c r="J8" s="93">
        <v>95728.64</v>
      </c>
      <c r="K8" s="10" t="s">
        <v>25</v>
      </c>
      <c r="L8" s="50">
        <v>0</v>
      </c>
      <c r="M8" s="64">
        <v>95728.64</v>
      </c>
      <c r="N8" s="12">
        <v>47864.32</v>
      </c>
      <c r="O8" s="94">
        <v>0.0118</v>
      </c>
      <c r="P8" s="95">
        <v>0.2</v>
      </c>
      <c r="Q8" s="77">
        <v>19145.73</v>
      </c>
      <c r="R8" s="104"/>
    </row>
    <row r="9" ht="56" spans="1:18">
      <c r="A9" s="10">
        <v>5</v>
      </c>
      <c r="B9" s="10" t="s">
        <v>33</v>
      </c>
      <c r="C9" s="76" t="s">
        <v>34</v>
      </c>
      <c r="D9" s="76" t="s">
        <v>35</v>
      </c>
      <c r="E9" s="76" t="s">
        <v>29</v>
      </c>
      <c r="F9" s="77">
        <v>1000000</v>
      </c>
      <c r="G9" s="13">
        <v>44842</v>
      </c>
      <c r="H9" s="13">
        <v>45207</v>
      </c>
      <c r="I9" s="92">
        <f>10000/1000000</f>
        <v>0.01</v>
      </c>
      <c r="J9" s="93">
        <v>1000000</v>
      </c>
      <c r="K9" s="10" t="s">
        <v>25</v>
      </c>
      <c r="L9" s="50">
        <v>0</v>
      </c>
      <c r="M9" s="64">
        <v>1000000</v>
      </c>
      <c r="N9" s="12">
        <v>400000</v>
      </c>
      <c r="O9" s="94">
        <v>0.006</v>
      </c>
      <c r="P9" s="95">
        <v>0.1</v>
      </c>
      <c r="Q9" s="77">
        <v>100000</v>
      </c>
      <c r="R9" s="104"/>
    </row>
    <row r="10" ht="56" spans="1:18">
      <c r="A10" s="10">
        <v>6</v>
      </c>
      <c r="B10" s="10" t="s">
        <v>36</v>
      </c>
      <c r="C10" s="76" t="s">
        <v>37</v>
      </c>
      <c r="D10" s="76" t="s">
        <v>38</v>
      </c>
      <c r="E10" s="76" t="s">
        <v>29</v>
      </c>
      <c r="F10" s="77">
        <v>20000</v>
      </c>
      <c r="G10" s="13">
        <v>44683</v>
      </c>
      <c r="H10" s="13">
        <v>45420</v>
      </c>
      <c r="I10" s="92">
        <v>0.005</v>
      </c>
      <c r="J10" s="93">
        <v>13333.28</v>
      </c>
      <c r="K10" s="10" t="s">
        <v>25</v>
      </c>
      <c r="L10" s="50">
        <v>0</v>
      </c>
      <c r="M10" s="64">
        <v>13333.28</v>
      </c>
      <c r="N10" s="12">
        <v>5333.31</v>
      </c>
      <c r="O10" s="96">
        <v>0.0093</v>
      </c>
      <c r="P10" s="95">
        <v>0.1</v>
      </c>
      <c r="Q10" s="77">
        <v>1333.33</v>
      </c>
      <c r="R10" s="104"/>
    </row>
    <row r="11" ht="56" spans="1:18">
      <c r="A11" s="10">
        <v>7</v>
      </c>
      <c r="B11" s="10" t="s">
        <v>36</v>
      </c>
      <c r="C11" s="76" t="s">
        <v>37</v>
      </c>
      <c r="D11" s="76" t="s">
        <v>39</v>
      </c>
      <c r="E11" s="76" t="s">
        <v>29</v>
      </c>
      <c r="F11" s="77">
        <v>130000</v>
      </c>
      <c r="G11" s="13">
        <v>44792</v>
      </c>
      <c r="H11" s="13">
        <v>45524</v>
      </c>
      <c r="I11" s="92">
        <v>0.005</v>
      </c>
      <c r="J11" s="93">
        <v>97636.15</v>
      </c>
      <c r="K11" s="10" t="s">
        <v>25</v>
      </c>
      <c r="L11" s="50">
        <v>0</v>
      </c>
      <c r="M11" s="64">
        <v>97636.15</v>
      </c>
      <c r="N11" s="12">
        <v>39054.46</v>
      </c>
      <c r="O11" s="96">
        <v>0.0093</v>
      </c>
      <c r="P11" s="95">
        <v>0.1</v>
      </c>
      <c r="Q11" s="77">
        <v>9763.62</v>
      </c>
      <c r="R11" s="104"/>
    </row>
    <row r="12" ht="56" spans="1:18">
      <c r="A12" s="10">
        <v>8</v>
      </c>
      <c r="B12" s="10" t="s">
        <v>36</v>
      </c>
      <c r="C12" s="76" t="s">
        <v>37</v>
      </c>
      <c r="D12" s="76" t="s">
        <v>40</v>
      </c>
      <c r="E12" s="76" t="s">
        <v>29</v>
      </c>
      <c r="F12" s="77">
        <v>210000</v>
      </c>
      <c r="G12" s="13">
        <v>44609</v>
      </c>
      <c r="H12" s="13">
        <v>45338</v>
      </c>
      <c r="I12" s="92">
        <v>0.005</v>
      </c>
      <c r="J12" s="93">
        <v>122500</v>
      </c>
      <c r="K12" s="10" t="s">
        <v>25</v>
      </c>
      <c r="L12" s="50">
        <v>0</v>
      </c>
      <c r="M12" s="64">
        <v>122500</v>
      </c>
      <c r="N12" s="12">
        <v>49000</v>
      </c>
      <c r="O12" s="96">
        <v>0.0093</v>
      </c>
      <c r="P12" s="95">
        <v>0.1</v>
      </c>
      <c r="Q12" s="77">
        <v>12250</v>
      </c>
      <c r="R12" s="104"/>
    </row>
    <row r="13" ht="56" spans="1:18">
      <c r="A13" s="10">
        <v>9</v>
      </c>
      <c r="B13" s="10" t="s">
        <v>36</v>
      </c>
      <c r="C13" s="76" t="s">
        <v>37</v>
      </c>
      <c r="D13" s="76" t="s">
        <v>40</v>
      </c>
      <c r="E13" s="76" t="s">
        <v>29</v>
      </c>
      <c r="F13" s="77">
        <v>200000</v>
      </c>
      <c r="G13" s="13">
        <v>44577</v>
      </c>
      <c r="H13" s="13">
        <v>45307</v>
      </c>
      <c r="I13" s="92">
        <v>0.005</v>
      </c>
      <c r="J13" s="93">
        <v>108333.37</v>
      </c>
      <c r="K13" s="10" t="s">
        <v>25</v>
      </c>
      <c r="L13" s="50">
        <v>0</v>
      </c>
      <c r="M13" s="64">
        <v>108333.37</v>
      </c>
      <c r="N13" s="12">
        <v>43333.35</v>
      </c>
      <c r="O13" s="96">
        <v>0.0093</v>
      </c>
      <c r="P13" s="95">
        <v>0.1</v>
      </c>
      <c r="Q13" s="77">
        <v>10833.34</v>
      </c>
      <c r="R13" s="104"/>
    </row>
    <row r="14" ht="56" spans="1:18">
      <c r="A14" s="10">
        <v>10</v>
      </c>
      <c r="B14" s="10" t="s">
        <v>36</v>
      </c>
      <c r="C14" s="76" t="s">
        <v>37</v>
      </c>
      <c r="D14" s="76" t="s">
        <v>40</v>
      </c>
      <c r="E14" s="76" t="s">
        <v>29</v>
      </c>
      <c r="F14" s="77">
        <v>150000</v>
      </c>
      <c r="G14" s="13">
        <v>44552</v>
      </c>
      <c r="H14" s="13">
        <v>45276</v>
      </c>
      <c r="I14" s="92">
        <v>0.005</v>
      </c>
      <c r="J14" s="93">
        <v>31250</v>
      </c>
      <c r="K14" s="10" t="s">
        <v>25</v>
      </c>
      <c r="L14" s="50">
        <v>0</v>
      </c>
      <c r="M14" s="64">
        <v>31250</v>
      </c>
      <c r="N14" s="12">
        <v>12500</v>
      </c>
      <c r="O14" s="96">
        <v>0.0093</v>
      </c>
      <c r="P14" s="95">
        <v>0.1</v>
      </c>
      <c r="Q14" s="77">
        <v>3125</v>
      </c>
      <c r="R14" s="104"/>
    </row>
    <row r="15" ht="56" spans="1:18">
      <c r="A15" s="10">
        <v>11</v>
      </c>
      <c r="B15" s="57" t="s">
        <v>41</v>
      </c>
      <c r="C15" s="76" t="s">
        <v>42</v>
      </c>
      <c r="D15" s="76" t="s">
        <v>43</v>
      </c>
      <c r="E15" s="76" t="s">
        <v>29</v>
      </c>
      <c r="F15" s="78">
        <v>698000</v>
      </c>
      <c r="G15" s="79">
        <v>44925</v>
      </c>
      <c r="H15" s="79">
        <v>45290</v>
      </c>
      <c r="I15" s="92">
        <v>0.01</v>
      </c>
      <c r="J15" s="93">
        <v>638000</v>
      </c>
      <c r="K15" s="10" t="s">
        <v>25</v>
      </c>
      <c r="L15" s="50">
        <v>0</v>
      </c>
      <c r="M15" s="64">
        <v>638000</v>
      </c>
      <c r="N15" s="12">
        <v>255200</v>
      </c>
      <c r="O15" s="94">
        <v>0.0091</v>
      </c>
      <c r="P15" s="97">
        <v>0.1</v>
      </c>
      <c r="Q15" s="77">
        <v>63800</v>
      </c>
      <c r="R15" s="104"/>
    </row>
    <row r="16" ht="56" spans="1:18">
      <c r="A16" s="10">
        <v>12</v>
      </c>
      <c r="B16" s="57" t="s">
        <v>44</v>
      </c>
      <c r="C16" s="76" t="s">
        <v>45</v>
      </c>
      <c r="D16" s="76" t="s">
        <v>46</v>
      </c>
      <c r="E16" s="76" t="s">
        <v>29</v>
      </c>
      <c r="F16" s="78">
        <v>1000000</v>
      </c>
      <c r="G16" s="79">
        <v>45015</v>
      </c>
      <c r="H16" s="79">
        <v>45380</v>
      </c>
      <c r="I16" s="92">
        <v>0.01</v>
      </c>
      <c r="J16" s="93">
        <v>960000</v>
      </c>
      <c r="K16" s="10" t="s">
        <v>25</v>
      </c>
      <c r="L16" s="50">
        <v>0</v>
      </c>
      <c r="M16" s="64">
        <v>960000</v>
      </c>
      <c r="N16" s="21">
        <v>384000</v>
      </c>
      <c r="O16" s="94">
        <v>0.0127</v>
      </c>
      <c r="P16" s="52">
        <v>0.1</v>
      </c>
      <c r="Q16" s="77">
        <v>96000</v>
      </c>
      <c r="R16" s="104"/>
    </row>
    <row r="17" ht="56" spans="1:18">
      <c r="A17" s="10">
        <v>13</v>
      </c>
      <c r="B17" s="57" t="s">
        <v>44</v>
      </c>
      <c r="C17" s="76" t="s">
        <v>45</v>
      </c>
      <c r="D17" s="76" t="s">
        <v>46</v>
      </c>
      <c r="E17" s="76" t="s">
        <v>29</v>
      </c>
      <c r="F17" s="78">
        <v>2000000</v>
      </c>
      <c r="G17" s="79">
        <v>45015</v>
      </c>
      <c r="H17" s="79">
        <v>45380</v>
      </c>
      <c r="I17" s="92">
        <v>0.01</v>
      </c>
      <c r="J17" s="93">
        <v>2000000</v>
      </c>
      <c r="K17" s="10" t="s">
        <v>25</v>
      </c>
      <c r="L17" s="50">
        <v>0</v>
      </c>
      <c r="M17" s="64">
        <v>2000000</v>
      </c>
      <c r="N17" s="21">
        <v>800000</v>
      </c>
      <c r="O17" s="94">
        <v>0.0127</v>
      </c>
      <c r="P17" s="52">
        <v>0.1</v>
      </c>
      <c r="Q17" s="77">
        <v>200000</v>
      </c>
      <c r="R17" s="104"/>
    </row>
    <row r="18" ht="56" spans="1:18">
      <c r="A18" s="10">
        <v>14</v>
      </c>
      <c r="B18" s="57" t="s">
        <v>36</v>
      </c>
      <c r="C18" s="76" t="s">
        <v>37</v>
      </c>
      <c r="D18" s="76" t="s">
        <v>47</v>
      </c>
      <c r="E18" s="76" t="s">
        <v>29</v>
      </c>
      <c r="F18" s="78">
        <v>700000</v>
      </c>
      <c r="G18" s="79">
        <v>45104</v>
      </c>
      <c r="H18" s="79">
        <v>45470</v>
      </c>
      <c r="I18" s="92">
        <v>0.01</v>
      </c>
      <c r="J18" s="93">
        <v>700000</v>
      </c>
      <c r="K18" s="10" t="s">
        <v>25</v>
      </c>
      <c r="L18" s="50">
        <v>0</v>
      </c>
      <c r="M18" s="64">
        <v>700000</v>
      </c>
      <c r="N18" s="21">
        <v>280000</v>
      </c>
      <c r="O18" s="96">
        <v>0.0093</v>
      </c>
      <c r="P18" s="52">
        <v>0.1</v>
      </c>
      <c r="Q18" s="77">
        <v>70000</v>
      </c>
      <c r="R18" s="104"/>
    </row>
    <row r="19" ht="56" spans="1:18">
      <c r="A19" s="10">
        <v>15</v>
      </c>
      <c r="B19" s="57" t="s">
        <v>48</v>
      </c>
      <c r="C19" s="76" t="s">
        <v>49</v>
      </c>
      <c r="D19" s="76" t="s">
        <v>50</v>
      </c>
      <c r="E19" s="76" t="s">
        <v>29</v>
      </c>
      <c r="F19" s="78">
        <v>1500000</v>
      </c>
      <c r="G19" s="79">
        <v>45030</v>
      </c>
      <c r="H19" s="79">
        <v>45354</v>
      </c>
      <c r="I19" s="92">
        <f>1.5/150</f>
        <v>0.01</v>
      </c>
      <c r="J19" s="93">
        <v>1349893.51</v>
      </c>
      <c r="K19" s="10" t="s">
        <v>25</v>
      </c>
      <c r="L19" s="50">
        <v>0</v>
      </c>
      <c r="M19" s="64">
        <v>1349893.51</v>
      </c>
      <c r="N19" s="21">
        <v>539957.4</v>
      </c>
      <c r="O19" s="94">
        <v>0.0088</v>
      </c>
      <c r="P19" s="52">
        <v>0.1</v>
      </c>
      <c r="Q19" s="77">
        <v>134989.35</v>
      </c>
      <c r="R19" s="104"/>
    </row>
    <row r="20" ht="42" spans="1:18">
      <c r="A20" s="10">
        <v>16</v>
      </c>
      <c r="B20" s="57" t="s">
        <v>51</v>
      </c>
      <c r="C20" s="76" t="s">
        <v>52</v>
      </c>
      <c r="D20" s="76" t="s">
        <v>53</v>
      </c>
      <c r="E20" s="76" t="s">
        <v>29</v>
      </c>
      <c r="F20" s="78">
        <v>100000</v>
      </c>
      <c r="G20" s="79">
        <v>44908</v>
      </c>
      <c r="H20" s="79">
        <v>45272</v>
      </c>
      <c r="I20" s="92">
        <v>0.02</v>
      </c>
      <c r="J20" s="93">
        <v>100000</v>
      </c>
      <c r="K20" s="10" t="s">
        <v>25</v>
      </c>
      <c r="L20" s="50">
        <v>0</v>
      </c>
      <c r="M20" s="64">
        <v>100000</v>
      </c>
      <c r="N20" s="21">
        <v>40000</v>
      </c>
      <c r="O20" s="96">
        <v>0.0198</v>
      </c>
      <c r="P20" s="52">
        <v>0.1</v>
      </c>
      <c r="Q20" s="77">
        <v>10000</v>
      </c>
      <c r="R20" s="104"/>
    </row>
    <row r="21" ht="56" spans="1:18">
      <c r="A21" s="10">
        <v>17</v>
      </c>
      <c r="B21" s="80" t="s">
        <v>36</v>
      </c>
      <c r="C21" s="76" t="s">
        <v>37</v>
      </c>
      <c r="D21" s="76" t="s">
        <v>54</v>
      </c>
      <c r="E21" s="76" t="s">
        <v>29</v>
      </c>
      <c r="F21" s="81">
        <v>422000</v>
      </c>
      <c r="G21" s="82">
        <v>45089</v>
      </c>
      <c r="H21" s="82">
        <v>45455</v>
      </c>
      <c r="I21" s="92">
        <v>0.01</v>
      </c>
      <c r="J21" s="93">
        <v>422000</v>
      </c>
      <c r="K21" s="10" t="s">
        <v>25</v>
      </c>
      <c r="L21" s="50">
        <v>0</v>
      </c>
      <c r="M21" s="64">
        <v>422000</v>
      </c>
      <c r="N21" s="21">
        <v>168800</v>
      </c>
      <c r="O21" s="96">
        <v>0.0093</v>
      </c>
      <c r="P21" s="52">
        <v>0.1</v>
      </c>
      <c r="Q21" s="77">
        <v>42200</v>
      </c>
      <c r="R21" s="104"/>
    </row>
    <row r="22" ht="56" spans="1:18">
      <c r="A22" s="10">
        <v>18</v>
      </c>
      <c r="B22" s="57" t="s">
        <v>48</v>
      </c>
      <c r="C22" s="76" t="s">
        <v>49</v>
      </c>
      <c r="D22" s="76" t="s">
        <v>55</v>
      </c>
      <c r="E22" s="76" t="s">
        <v>29</v>
      </c>
      <c r="F22" s="78">
        <v>1000000</v>
      </c>
      <c r="G22" s="79">
        <v>45019</v>
      </c>
      <c r="H22" s="79">
        <v>45381</v>
      </c>
      <c r="I22" s="92">
        <v>0.01</v>
      </c>
      <c r="J22" s="93">
        <v>1000000</v>
      </c>
      <c r="K22" s="10" t="s">
        <v>25</v>
      </c>
      <c r="L22" s="50">
        <v>0</v>
      </c>
      <c r="M22" s="64">
        <v>1000000</v>
      </c>
      <c r="N22" s="21">
        <v>400000</v>
      </c>
      <c r="O22" s="94">
        <v>0.0088</v>
      </c>
      <c r="P22" s="52">
        <v>0.1</v>
      </c>
      <c r="Q22" s="77">
        <v>100000</v>
      </c>
      <c r="R22" s="104"/>
    </row>
    <row r="23" ht="56" spans="1:18">
      <c r="A23" s="10">
        <v>19</v>
      </c>
      <c r="B23" s="57" t="s">
        <v>41</v>
      </c>
      <c r="C23" s="76" t="s">
        <v>42</v>
      </c>
      <c r="D23" s="76" t="s">
        <v>56</v>
      </c>
      <c r="E23" s="76" t="s">
        <v>29</v>
      </c>
      <c r="F23" s="78">
        <v>4400000</v>
      </c>
      <c r="G23" s="79">
        <v>44930</v>
      </c>
      <c r="H23" s="79">
        <v>45294</v>
      </c>
      <c r="I23" s="92">
        <v>0.01</v>
      </c>
      <c r="J23" s="93">
        <v>1192033.32</v>
      </c>
      <c r="K23" s="10" t="s">
        <v>25</v>
      </c>
      <c r="L23" s="50">
        <v>0</v>
      </c>
      <c r="M23" s="64">
        <v>1192033.32</v>
      </c>
      <c r="N23" s="21">
        <v>476813.33</v>
      </c>
      <c r="O23" s="94">
        <v>0.0091</v>
      </c>
      <c r="P23" s="52">
        <v>0.1</v>
      </c>
      <c r="Q23" s="77">
        <v>119203.33</v>
      </c>
      <c r="R23" s="104"/>
    </row>
    <row r="24" ht="56" spans="1:18">
      <c r="A24" s="10">
        <v>20</v>
      </c>
      <c r="B24" s="10" t="s">
        <v>36</v>
      </c>
      <c r="C24" s="76" t="s">
        <v>37</v>
      </c>
      <c r="D24" s="76" t="s">
        <v>57</v>
      </c>
      <c r="E24" s="76" t="s">
        <v>29</v>
      </c>
      <c r="F24" s="78">
        <v>770000</v>
      </c>
      <c r="G24" s="23">
        <v>44754</v>
      </c>
      <c r="H24" s="19">
        <v>45471</v>
      </c>
      <c r="I24" s="92">
        <v>0.005</v>
      </c>
      <c r="J24" s="93">
        <v>513333.31</v>
      </c>
      <c r="K24" s="10" t="s">
        <v>25</v>
      </c>
      <c r="L24" s="50">
        <v>0</v>
      </c>
      <c r="M24" s="64">
        <v>513333.31</v>
      </c>
      <c r="N24" s="12">
        <v>205333.32</v>
      </c>
      <c r="O24" s="96">
        <v>0.0093</v>
      </c>
      <c r="P24" s="52">
        <v>0.1</v>
      </c>
      <c r="Q24" s="77">
        <v>51333.33</v>
      </c>
      <c r="R24" s="104"/>
    </row>
    <row r="25" ht="56" spans="1:18">
      <c r="A25" s="10">
        <v>21</v>
      </c>
      <c r="B25" s="83" t="s">
        <v>36</v>
      </c>
      <c r="C25" s="76" t="s">
        <v>37</v>
      </c>
      <c r="D25" s="76" t="s">
        <v>58</v>
      </c>
      <c r="E25" s="76" t="s">
        <v>29</v>
      </c>
      <c r="F25" s="81">
        <v>510000</v>
      </c>
      <c r="G25" s="23">
        <v>44679</v>
      </c>
      <c r="H25" s="19">
        <v>45432</v>
      </c>
      <c r="I25" s="92">
        <v>0.005</v>
      </c>
      <c r="J25" s="93">
        <v>230952.43</v>
      </c>
      <c r="K25" s="10" t="s">
        <v>25</v>
      </c>
      <c r="L25" s="50">
        <v>0</v>
      </c>
      <c r="M25" s="64">
        <v>230952.43</v>
      </c>
      <c r="N25" s="98">
        <v>92380.97</v>
      </c>
      <c r="O25" s="96">
        <v>0.0093</v>
      </c>
      <c r="P25" s="61">
        <v>0.1</v>
      </c>
      <c r="Q25" s="77">
        <v>23095.24</v>
      </c>
      <c r="R25" s="104"/>
    </row>
    <row r="26" ht="56" spans="1:18">
      <c r="A26" s="10">
        <v>22</v>
      </c>
      <c r="B26" s="10" t="s">
        <v>36</v>
      </c>
      <c r="C26" s="76" t="s">
        <v>37</v>
      </c>
      <c r="D26" s="76" t="s">
        <v>58</v>
      </c>
      <c r="E26" s="76" t="s">
        <v>29</v>
      </c>
      <c r="F26" s="78">
        <v>150000</v>
      </c>
      <c r="G26" s="23">
        <v>44777</v>
      </c>
      <c r="H26" s="19">
        <v>45524</v>
      </c>
      <c r="I26" s="92">
        <v>0.005</v>
      </c>
      <c r="J26" s="93">
        <v>89047.68</v>
      </c>
      <c r="K26" s="10" t="s">
        <v>25</v>
      </c>
      <c r="L26" s="50">
        <v>0</v>
      </c>
      <c r="M26" s="64">
        <v>89047.68</v>
      </c>
      <c r="N26" s="12">
        <v>35619.07</v>
      </c>
      <c r="O26" s="96">
        <v>0.0093</v>
      </c>
      <c r="P26" s="52">
        <v>0.1</v>
      </c>
      <c r="Q26" s="77">
        <v>8904.77</v>
      </c>
      <c r="R26" s="104"/>
    </row>
    <row r="27" ht="70" spans="1:18">
      <c r="A27" s="10">
        <v>23</v>
      </c>
      <c r="B27" s="10" t="s">
        <v>59</v>
      </c>
      <c r="C27" s="76" t="s">
        <v>60</v>
      </c>
      <c r="D27" s="76" t="s">
        <v>61</v>
      </c>
      <c r="E27" s="76" t="s">
        <v>24</v>
      </c>
      <c r="F27" s="84">
        <v>400000</v>
      </c>
      <c r="G27" s="85">
        <v>44586</v>
      </c>
      <c r="H27" s="18">
        <v>44951</v>
      </c>
      <c r="I27" s="92">
        <v>0.008</v>
      </c>
      <c r="J27" s="93">
        <v>400000</v>
      </c>
      <c r="K27" s="10" t="s">
        <v>25</v>
      </c>
      <c r="L27" s="50">
        <v>0</v>
      </c>
      <c r="M27" s="64">
        <v>400000</v>
      </c>
      <c r="N27" s="21">
        <v>80000</v>
      </c>
      <c r="O27" s="94">
        <v>0.0067</v>
      </c>
      <c r="P27" s="52">
        <v>0.1</v>
      </c>
      <c r="Q27" s="77">
        <v>40000</v>
      </c>
      <c r="R27" s="104"/>
    </row>
    <row r="28" ht="70" spans="1:18">
      <c r="A28" s="10">
        <v>24</v>
      </c>
      <c r="B28" s="10" t="s">
        <v>59</v>
      </c>
      <c r="C28" s="76" t="s">
        <v>60</v>
      </c>
      <c r="D28" s="76" t="s">
        <v>62</v>
      </c>
      <c r="E28" s="76" t="s">
        <v>24</v>
      </c>
      <c r="F28" s="86">
        <v>330000</v>
      </c>
      <c r="G28" s="19">
        <v>44649</v>
      </c>
      <c r="H28" s="19">
        <v>45014</v>
      </c>
      <c r="I28" s="92">
        <v>0.008</v>
      </c>
      <c r="J28" s="93">
        <v>329817.68</v>
      </c>
      <c r="K28" s="10" t="s">
        <v>25</v>
      </c>
      <c r="L28" s="50">
        <v>0</v>
      </c>
      <c r="M28" s="64">
        <v>329817.68</v>
      </c>
      <c r="N28" s="21">
        <v>65963.54</v>
      </c>
      <c r="O28" s="94">
        <v>0.0067</v>
      </c>
      <c r="P28" s="52">
        <v>0.1</v>
      </c>
      <c r="Q28" s="77">
        <v>32981.77</v>
      </c>
      <c r="R28" s="104"/>
    </row>
    <row r="29" ht="70" spans="1:18">
      <c r="A29" s="10">
        <v>25</v>
      </c>
      <c r="B29" s="10" t="s">
        <v>59</v>
      </c>
      <c r="C29" s="76" t="s">
        <v>60</v>
      </c>
      <c r="D29" s="76" t="s">
        <v>63</v>
      </c>
      <c r="E29" s="76" t="s">
        <v>24</v>
      </c>
      <c r="F29" s="87">
        <v>1300000</v>
      </c>
      <c r="G29" s="23">
        <v>44777</v>
      </c>
      <c r="H29" s="19">
        <v>45126</v>
      </c>
      <c r="I29" s="92">
        <v>0.008</v>
      </c>
      <c r="J29" s="93">
        <v>1299500</v>
      </c>
      <c r="K29" s="10" t="s">
        <v>25</v>
      </c>
      <c r="L29" s="50">
        <v>0</v>
      </c>
      <c r="M29" s="64">
        <v>1299500</v>
      </c>
      <c r="N29" s="99">
        <v>259900</v>
      </c>
      <c r="O29" s="94">
        <v>0.0067</v>
      </c>
      <c r="P29" s="65">
        <v>0.1</v>
      </c>
      <c r="Q29" s="77">
        <v>129950</v>
      </c>
      <c r="R29" s="104"/>
    </row>
    <row r="30" ht="70" spans="1:18">
      <c r="A30" s="10">
        <v>26</v>
      </c>
      <c r="B30" s="10" t="s">
        <v>59</v>
      </c>
      <c r="C30" s="76" t="s">
        <v>60</v>
      </c>
      <c r="D30" s="76" t="s">
        <v>64</v>
      </c>
      <c r="E30" s="76" t="s">
        <v>24</v>
      </c>
      <c r="F30" s="84">
        <v>150000</v>
      </c>
      <c r="G30" s="23">
        <v>44701</v>
      </c>
      <c r="H30" s="18">
        <v>45066</v>
      </c>
      <c r="I30" s="92">
        <v>0.005</v>
      </c>
      <c r="J30" s="93">
        <v>150000</v>
      </c>
      <c r="K30" s="10" t="s">
        <v>25</v>
      </c>
      <c r="L30" s="50">
        <v>0</v>
      </c>
      <c r="M30" s="64">
        <v>150000</v>
      </c>
      <c r="N30" s="21">
        <v>30000</v>
      </c>
      <c r="O30" s="94">
        <v>0.0067</v>
      </c>
      <c r="P30" s="52">
        <v>0.1</v>
      </c>
      <c r="Q30" s="77">
        <v>15000</v>
      </c>
      <c r="R30" s="104"/>
    </row>
    <row r="31" ht="70" spans="1:18">
      <c r="A31" s="10">
        <v>27</v>
      </c>
      <c r="B31" s="10" t="s">
        <v>59</v>
      </c>
      <c r="C31" s="76" t="s">
        <v>60</v>
      </c>
      <c r="D31" s="76" t="s">
        <v>65</v>
      </c>
      <c r="E31" s="76" t="s">
        <v>24</v>
      </c>
      <c r="F31" s="84">
        <v>1900000</v>
      </c>
      <c r="G31" s="18">
        <v>44711</v>
      </c>
      <c r="H31" s="18">
        <v>45076</v>
      </c>
      <c r="I31" s="92">
        <v>0.008</v>
      </c>
      <c r="J31" s="93">
        <v>1900000</v>
      </c>
      <c r="K31" s="10" t="s">
        <v>25</v>
      </c>
      <c r="L31" s="50">
        <v>0</v>
      </c>
      <c r="M31" s="64">
        <v>1900000</v>
      </c>
      <c r="N31" s="21">
        <v>380000</v>
      </c>
      <c r="O31" s="96">
        <v>0.0067</v>
      </c>
      <c r="P31" s="52">
        <v>0.1</v>
      </c>
      <c r="Q31" s="77">
        <v>190000</v>
      </c>
      <c r="R31" s="104"/>
    </row>
    <row r="32" ht="70" spans="1:18">
      <c r="A32" s="10">
        <v>28</v>
      </c>
      <c r="B32" s="10" t="s">
        <v>59</v>
      </c>
      <c r="C32" s="76" t="s">
        <v>60</v>
      </c>
      <c r="D32" s="76" t="s">
        <v>66</v>
      </c>
      <c r="E32" s="76" t="s">
        <v>24</v>
      </c>
      <c r="F32" s="84">
        <v>300000</v>
      </c>
      <c r="G32" s="18">
        <v>44939</v>
      </c>
      <c r="H32" s="18">
        <v>45302</v>
      </c>
      <c r="I32" s="92">
        <v>0.008</v>
      </c>
      <c r="J32" s="93">
        <v>300000</v>
      </c>
      <c r="K32" s="10" t="s">
        <v>25</v>
      </c>
      <c r="L32" s="50">
        <v>0</v>
      </c>
      <c r="M32" s="64">
        <v>300000</v>
      </c>
      <c r="N32" s="21">
        <v>60000</v>
      </c>
      <c r="O32" s="94">
        <v>0.0067</v>
      </c>
      <c r="P32" s="52">
        <v>0.1</v>
      </c>
      <c r="Q32" s="77">
        <v>30000</v>
      </c>
      <c r="R32" s="104"/>
    </row>
    <row r="33" ht="70" spans="1:18">
      <c r="A33" s="10">
        <v>29</v>
      </c>
      <c r="B33" s="10" t="s">
        <v>59</v>
      </c>
      <c r="C33" s="76" t="s">
        <v>60</v>
      </c>
      <c r="D33" s="76" t="s">
        <v>67</v>
      </c>
      <c r="E33" s="76" t="s">
        <v>29</v>
      </c>
      <c r="F33" s="84">
        <v>1000000</v>
      </c>
      <c r="G33" s="18">
        <v>44757</v>
      </c>
      <c r="H33" s="18">
        <v>45122</v>
      </c>
      <c r="I33" s="92">
        <v>0.01</v>
      </c>
      <c r="J33" s="93">
        <v>1000000</v>
      </c>
      <c r="K33" s="10" t="s">
        <v>25</v>
      </c>
      <c r="L33" s="50">
        <v>0</v>
      </c>
      <c r="M33" s="64">
        <v>1000000</v>
      </c>
      <c r="N33" s="12">
        <v>200000</v>
      </c>
      <c r="O33" s="94">
        <v>0.0067</v>
      </c>
      <c r="P33" s="52">
        <v>0.1</v>
      </c>
      <c r="Q33" s="77">
        <v>100000</v>
      </c>
      <c r="R33" s="104"/>
    </row>
    <row r="34" ht="70" spans="1:18">
      <c r="A34" s="10">
        <v>30</v>
      </c>
      <c r="B34" s="10" t="s">
        <v>59</v>
      </c>
      <c r="C34" s="76" t="s">
        <v>60</v>
      </c>
      <c r="D34" s="76" t="s">
        <v>68</v>
      </c>
      <c r="E34" s="76" t="s">
        <v>24</v>
      </c>
      <c r="F34" s="84">
        <v>300000</v>
      </c>
      <c r="G34" s="18">
        <v>44729</v>
      </c>
      <c r="H34" s="18">
        <v>45094</v>
      </c>
      <c r="I34" s="92">
        <v>0.008</v>
      </c>
      <c r="J34" s="93">
        <v>300000</v>
      </c>
      <c r="K34" s="10" t="s">
        <v>25</v>
      </c>
      <c r="L34" s="50">
        <v>0</v>
      </c>
      <c r="M34" s="64">
        <v>300000</v>
      </c>
      <c r="N34" s="12">
        <v>60000</v>
      </c>
      <c r="O34" s="94">
        <v>0.0067</v>
      </c>
      <c r="P34" s="52">
        <v>0.1</v>
      </c>
      <c r="Q34" s="77">
        <v>30000</v>
      </c>
      <c r="R34" s="104"/>
    </row>
    <row r="35" ht="70" spans="1:18">
      <c r="A35" s="10">
        <v>31</v>
      </c>
      <c r="B35" s="10" t="s">
        <v>59</v>
      </c>
      <c r="C35" s="76" t="s">
        <v>60</v>
      </c>
      <c r="D35" s="76" t="s">
        <v>69</v>
      </c>
      <c r="E35" s="76" t="s">
        <v>24</v>
      </c>
      <c r="F35" s="84">
        <v>350000</v>
      </c>
      <c r="G35" s="18">
        <v>44602</v>
      </c>
      <c r="H35" s="18">
        <v>44967</v>
      </c>
      <c r="I35" s="92">
        <v>0.008</v>
      </c>
      <c r="J35" s="93">
        <v>350000</v>
      </c>
      <c r="K35" s="10" t="s">
        <v>25</v>
      </c>
      <c r="L35" s="50">
        <v>0</v>
      </c>
      <c r="M35" s="64">
        <v>350000</v>
      </c>
      <c r="N35" s="12">
        <v>70000</v>
      </c>
      <c r="O35" s="94">
        <v>0.0067</v>
      </c>
      <c r="P35" s="52">
        <v>0.1</v>
      </c>
      <c r="Q35" s="77">
        <v>35000</v>
      </c>
      <c r="R35" s="104"/>
    </row>
    <row r="36" ht="70" spans="1:18">
      <c r="A36" s="10">
        <v>32</v>
      </c>
      <c r="B36" s="10" t="s">
        <v>59</v>
      </c>
      <c r="C36" s="76" t="s">
        <v>60</v>
      </c>
      <c r="D36" s="76" t="s">
        <v>70</v>
      </c>
      <c r="E36" s="76" t="s">
        <v>24</v>
      </c>
      <c r="F36" s="84">
        <v>980000</v>
      </c>
      <c r="G36" s="18">
        <v>44715</v>
      </c>
      <c r="H36" s="18">
        <v>45807</v>
      </c>
      <c r="I36" s="92">
        <v>0.005</v>
      </c>
      <c r="J36" s="93">
        <v>980000</v>
      </c>
      <c r="K36" s="10" t="s">
        <v>25</v>
      </c>
      <c r="L36" s="50">
        <v>0</v>
      </c>
      <c r="M36" s="64">
        <v>980000</v>
      </c>
      <c r="N36" s="12">
        <v>196000</v>
      </c>
      <c r="O36" s="94">
        <v>0.0067</v>
      </c>
      <c r="P36" s="52">
        <v>0.1</v>
      </c>
      <c r="Q36" s="77">
        <v>98000</v>
      </c>
      <c r="R36" s="104"/>
    </row>
    <row r="37" ht="70" spans="1:18">
      <c r="A37" s="10">
        <v>33</v>
      </c>
      <c r="B37" s="10" t="s">
        <v>59</v>
      </c>
      <c r="C37" s="76" t="s">
        <v>60</v>
      </c>
      <c r="D37" s="76" t="s">
        <v>71</v>
      </c>
      <c r="E37" s="76" t="s">
        <v>29</v>
      </c>
      <c r="F37" s="84">
        <v>300000</v>
      </c>
      <c r="G37" s="18">
        <v>44741</v>
      </c>
      <c r="H37" s="18">
        <v>45106</v>
      </c>
      <c r="I37" s="92">
        <v>0.008</v>
      </c>
      <c r="J37" s="93">
        <v>300000</v>
      </c>
      <c r="K37" s="10" t="s">
        <v>25</v>
      </c>
      <c r="L37" s="50">
        <v>0</v>
      </c>
      <c r="M37" s="64">
        <v>300000</v>
      </c>
      <c r="N37" s="12">
        <v>60000</v>
      </c>
      <c r="O37" s="94">
        <v>0.0067</v>
      </c>
      <c r="P37" s="52">
        <v>0.1</v>
      </c>
      <c r="Q37" s="77">
        <v>30000</v>
      </c>
      <c r="R37" s="104"/>
    </row>
    <row r="38" ht="70" spans="1:18">
      <c r="A38" s="10">
        <v>34</v>
      </c>
      <c r="B38" s="10" t="s">
        <v>59</v>
      </c>
      <c r="C38" s="76" t="s">
        <v>60</v>
      </c>
      <c r="D38" s="76" t="s">
        <v>72</v>
      </c>
      <c r="E38" s="76" t="s">
        <v>29</v>
      </c>
      <c r="F38" s="84">
        <v>1000000</v>
      </c>
      <c r="G38" s="18">
        <v>44868</v>
      </c>
      <c r="H38" s="18">
        <v>45232</v>
      </c>
      <c r="I38" s="92">
        <v>0.008</v>
      </c>
      <c r="J38" s="93">
        <v>1000000</v>
      </c>
      <c r="K38" s="10" t="s">
        <v>25</v>
      </c>
      <c r="L38" s="50">
        <v>0</v>
      </c>
      <c r="M38" s="64">
        <v>1000000</v>
      </c>
      <c r="N38" s="12">
        <v>200000</v>
      </c>
      <c r="O38" s="94">
        <v>0.0067</v>
      </c>
      <c r="P38" s="52">
        <v>0.1</v>
      </c>
      <c r="Q38" s="77">
        <v>100000</v>
      </c>
      <c r="R38" s="104"/>
    </row>
    <row r="39" ht="70" spans="1:18">
      <c r="A39" s="10">
        <v>35</v>
      </c>
      <c r="B39" s="10" t="s">
        <v>59</v>
      </c>
      <c r="C39" s="76" t="s">
        <v>60</v>
      </c>
      <c r="D39" s="76" t="s">
        <v>73</v>
      </c>
      <c r="E39" s="76" t="s">
        <v>24</v>
      </c>
      <c r="F39" s="84">
        <v>500000</v>
      </c>
      <c r="G39" s="18">
        <v>44645</v>
      </c>
      <c r="H39" s="18">
        <v>45010</v>
      </c>
      <c r="I39" s="92">
        <v>0.008</v>
      </c>
      <c r="J39" s="93">
        <v>500000</v>
      </c>
      <c r="K39" s="10" t="s">
        <v>25</v>
      </c>
      <c r="L39" s="50">
        <v>0</v>
      </c>
      <c r="M39" s="64">
        <v>500000</v>
      </c>
      <c r="N39" s="12">
        <v>100000</v>
      </c>
      <c r="O39" s="94">
        <v>0.0067</v>
      </c>
      <c r="P39" s="52">
        <v>0.1</v>
      </c>
      <c r="Q39" s="77">
        <v>50000</v>
      </c>
      <c r="R39" s="104"/>
    </row>
    <row r="40" ht="70" spans="1:18">
      <c r="A40" s="10">
        <v>36</v>
      </c>
      <c r="B40" s="10" t="s">
        <v>59</v>
      </c>
      <c r="C40" s="76" t="s">
        <v>60</v>
      </c>
      <c r="D40" s="76" t="s">
        <v>74</v>
      </c>
      <c r="E40" s="76" t="s">
        <v>29</v>
      </c>
      <c r="F40" s="84">
        <v>500000</v>
      </c>
      <c r="G40" s="18">
        <v>44722</v>
      </c>
      <c r="H40" s="18">
        <v>45087</v>
      </c>
      <c r="I40" s="92">
        <v>0.008</v>
      </c>
      <c r="J40" s="93">
        <v>500000</v>
      </c>
      <c r="K40" s="10" t="s">
        <v>25</v>
      </c>
      <c r="L40" s="50">
        <v>0</v>
      </c>
      <c r="M40" s="64">
        <v>500000</v>
      </c>
      <c r="N40" s="12">
        <v>100000</v>
      </c>
      <c r="O40" s="94">
        <v>0.0067</v>
      </c>
      <c r="P40" s="52">
        <v>0.1</v>
      </c>
      <c r="Q40" s="77">
        <v>50000</v>
      </c>
      <c r="R40" s="104"/>
    </row>
    <row r="41" ht="70" spans="1:18">
      <c r="A41" s="10">
        <v>37</v>
      </c>
      <c r="B41" s="10" t="s">
        <v>59</v>
      </c>
      <c r="C41" s="76" t="s">
        <v>60</v>
      </c>
      <c r="D41" s="76" t="s">
        <v>75</v>
      </c>
      <c r="E41" s="76" t="s">
        <v>24</v>
      </c>
      <c r="F41" s="84">
        <v>480000</v>
      </c>
      <c r="G41" s="18">
        <v>44792</v>
      </c>
      <c r="H41" s="18">
        <v>45155</v>
      </c>
      <c r="I41" s="92">
        <v>0.008</v>
      </c>
      <c r="J41" s="93">
        <v>480000</v>
      </c>
      <c r="K41" s="10" t="s">
        <v>25</v>
      </c>
      <c r="L41" s="50">
        <v>0</v>
      </c>
      <c r="M41" s="64">
        <v>480000</v>
      </c>
      <c r="N41" s="12">
        <v>96000</v>
      </c>
      <c r="O41" s="94">
        <v>0.0067</v>
      </c>
      <c r="P41" s="52">
        <v>0.1</v>
      </c>
      <c r="Q41" s="77">
        <v>48000</v>
      </c>
      <c r="R41" s="104"/>
    </row>
    <row r="42" ht="56" spans="1:18">
      <c r="A42" s="10">
        <v>38</v>
      </c>
      <c r="B42" s="10" t="s">
        <v>36</v>
      </c>
      <c r="C42" s="76" t="s">
        <v>37</v>
      </c>
      <c r="D42" s="76" t="s">
        <v>76</v>
      </c>
      <c r="E42" s="76" t="s">
        <v>29</v>
      </c>
      <c r="F42" s="84">
        <v>4000000</v>
      </c>
      <c r="G42" s="18">
        <v>44960</v>
      </c>
      <c r="H42" s="18">
        <v>45324</v>
      </c>
      <c r="I42" s="92">
        <v>0.005</v>
      </c>
      <c r="J42" s="93">
        <v>4000000</v>
      </c>
      <c r="K42" s="10" t="s">
        <v>25</v>
      </c>
      <c r="L42" s="50">
        <v>0</v>
      </c>
      <c r="M42" s="64">
        <v>4000000</v>
      </c>
      <c r="N42" s="12">
        <v>1600000</v>
      </c>
      <c r="O42" s="96">
        <v>0.0093</v>
      </c>
      <c r="P42" s="52">
        <v>0.1</v>
      </c>
      <c r="Q42" s="77">
        <v>400000</v>
      </c>
      <c r="R42" s="104"/>
    </row>
    <row r="43" ht="70" spans="1:18">
      <c r="A43" s="10">
        <v>39</v>
      </c>
      <c r="B43" s="10" t="s">
        <v>30</v>
      </c>
      <c r="C43" s="76" t="s">
        <v>31</v>
      </c>
      <c r="D43" s="76" t="s">
        <v>77</v>
      </c>
      <c r="E43" s="76" t="s">
        <v>24</v>
      </c>
      <c r="F43" s="21">
        <v>100000</v>
      </c>
      <c r="G43" s="23" t="s">
        <v>78</v>
      </c>
      <c r="H43" s="23" t="s">
        <v>79</v>
      </c>
      <c r="I43" s="92">
        <v>0</v>
      </c>
      <c r="J43" s="93">
        <v>97394.9</v>
      </c>
      <c r="K43" s="10" t="s">
        <v>25</v>
      </c>
      <c r="L43" s="50">
        <v>0</v>
      </c>
      <c r="M43" s="64">
        <v>97394.9</v>
      </c>
      <c r="N43" s="12">
        <v>48697.45</v>
      </c>
      <c r="O43" s="94">
        <v>0.0118</v>
      </c>
      <c r="P43" s="52">
        <v>0.2</v>
      </c>
      <c r="Q43" s="77">
        <v>19478.98</v>
      </c>
      <c r="R43" s="104"/>
    </row>
    <row r="44" ht="70" spans="1:18">
      <c r="A44" s="10">
        <v>40</v>
      </c>
      <c r="B44" s="10" t="s">
        <v>30</v>
      </c>
      <c r="C44" s="76" t="s">
        <v>31</v>
      </c>
      <c r="D44" s="76" t="s">
        <v>80</v>
      </c>
      <c r="E44" s="76" t="s">
        <v>29</v>
      </c>
      <c r="F44" s="21">
        <v>7000000</v>
      </c>
      <c r="G44" s="23" t="s">
        <v>81</v>
      </c>
      <c r="H44" s="18">
        <v>45408</v>
      </c>
      <c r="I44" s="92">
        <v>0.01</v>
      </c>
      <c r="J44" s="93">
        <v>7000000</v>
      </c>
      <c r="K44" s="10" t="s">
        <v>25</v>
      </c>
      <c r="L44" s="50">
        <v>0</v>
      </c>
      <c r="M44" s="64">
        <v>7000000</v>
      </c>
      <c r="N44" s="12">
        <v>2800000</v>
      </c>
      <c r="O44" s="96">
        <v>0.0118</v>
      </c>
      <c r="P44" s="52">
        <v>0.1</v>
      </c>
      <c r="Q44" s="77">
        <v>700000</v>
      </c>
      <c r="R44" s="104"/>
    </row>
    <row r="45" ht="56" spans="1:18">
      <c r="A45" s="10">
        <v>41</v>
      </c>
      <c r="B45" s="10" t="s">
        <v>82</v>
      </c>
      <c r="C45" s="76" t="s">
        <v>83</v>
      </c>
      <c r="D45" s="76" t="s">
        <v>84</v>
      </c>
      <c r="E45" s="76" t="s">
        <v>29</v>
      </c>
      <c r="F45" s="21">
        <v>5000000</v>
      </c>
      <c r="G45" s="23">
        <v>45196</v>
      </c>
      <c r="H45" s="18">
        <v>45560</v>
      </c>
      <c r="I45" s="92">
        <v>0.005</v>
      </c>
      <c r="J45" s="93">
        <v>5000000</v>
      </c>
      <c r="K45" s="10" t="s">
        <v>25</v>
      </c>
      <c r="L45" s="50">
        <v>0</v>
      </c>
      <c r="M45" s="64">
        <v>5000000</v>
      </c>
      <c r="N45" s="12">
        <v>2000000</v>
      </c>
      <c r="O45" s="94">
        <v>0.0066</v>
      </c>
      <c r="P45" s="52">
        <v>0.1</v>
      </c>
      <c r="Q45" s="77">
        <v>500000</v>
      </c>
      <c r="R45" s="104"/>
    </row>
    <row r="46" ht="56" spans="1:18">
      <c r="A46" s="10">
        <v>42</v>
      </c>
      <c r="B46" s="10" t="s">
        <v>82</v>
      </c>
      <c r="C46" s="76" t="s">
        <v>83</v>
      </c>
      <c r="D46" s="76" t="s">
        <v>85</v>
      </c>
      <c r="E46" s="76" t="s">
        <v>29</v>
      </c>
      <c r="F46" s="21">
        <v>2000000</v>
      </c>
      <c r="G46" s="23">
        <v>45196</v>
      </c>
      <c r="H46" s="18">
        <v>45195</v>
      </c>
      <c r="I46" s="92">
        <v>0.013</v>
      </c>
      <c r="J46" s="93">
        <v>2000000</v>
      </c>
      <c r="K46" s="10" t="s">
        <v>25</v>
      </c>
      <c r="L46" s="50">
        <v>0</v>
      </c>
      <c r="M46" s="64">
        <v>2000000</v>
      </c>
      <c r="N46" s="12">
        <v>800000</v>
      </c>
      <c r="O46" s="94">
        <v>0.0066</v>
      </c>
      <c r="P46" s="52">
        <v>0.1</v>
      </c>
      <c r="Q46" s="77">
        <v>200000</v>
      </c>
      <c r="R46" s="104"/>
    </row>
    <row r="47" ht="56" spans="1:18">
      <c r="A47" s="10">
        <v>43</v>
      </c>
      <c r="B47" s="10" t="s">
        <v>82</v>
      </c>
      <c r="C47" s="76" t="s">
        <v>83</v>
      </c>
      <c r="D47" s="76" t="s">
        <v>86</v>
      </c>
      <c r="E47" s="76" t="s">
        <v>29</v>
      </c>
      <c r="F47" s="21">
        <v>3500000</v>
      </c>
      <c r="G47" s="23">
        <v>44848</v>
      </c>
      <c r="H47" s="18">
        <v>45209</v>
      </c>
      <c r="I47" s="92">
        <v>0.005</v>
      </c>
      <c r="J47" s="93">
        <v>2419203.09</v>
      </c>
      <c r="K47" s="10" t="s">
        <v>25</v>
      </c>
      <c r="L47" s="50">
        <v>0</v>
      </c>
      <c r="M47" s="64">
        <v>2419203.09</v>
      </c>
      <c r="N47" s="12">
        <v>967681.24</v>
      </c>
      <c r="O47" s="94">
        <v>0.0066</v>
      </c>
      <c r="P47" s="52">
        <v>0.1</v>
      </c>
      <c r="Q47" s="77">
        <v>241920.31</v>
      </c>
      <c r="R47" s="104"/>
    </row>
    <row r="48" ht="56" spans="1:18">
      <c r="A48" s="10">
        <v>44</v>
      </c>
      <c r="B48" s="10" t="s">
        <v>21</v>
      </c>
      <c r="C48" s="76" t="s">
        <v>22</v>
      </c>
      <c r="D48" s="76" t="s">
        <v>87</v>
      </c>
      <c r="E48" s="76" t="s">
        <v>29</v>
      </c>
      <c r="F48" s="21">
        <v>2000000</v>
      </c>
      <c r="G48" s="23">
        <v>45195</v>
      </c>
      <c r="H48" s="18">
        <v>45560</v>
      </c>
      <c r="I48" s="92">
        <v>0.01</v>
      </c>
      <c r="J48" s="93">
        <v>2000000</v>
      </c>
      <c r="K48" s="10" t="s">
        <v>25</v>
      </c>
      <c r="L48" s="50">
        <v>0</v>
      </c>
      <c r="M48" s="64">
        <v>2000000</v>
      </c>
      <c r="N48" s="12">
        <v>800000</v>
      </c>
      <c r="O48" s="94">
        <v>0.0095</v>
      </c>
      <c r="P48" s="52">
        <v>0.1</v>
      </c>
      <c r="Q48" s="77">
        <v>200000</v>
      </c>
      <c r="R48" s="104"/>
    </row>
    <row r="49" ht="56" spans="1:18">
      <c r="A49" s="10">
        <v>45</v>
      </c>
      <c r="B49" s="10" t="s">
        <v>88</v>
      </c>
      <c r="C49" s="76" t="s">
        <v>89</v>
      </c>
      <c r="D49" s="76" t="s">
        <v>90</v>
      </c>
      <c r="E49" s="76" t="s">
        <v>29</v>
      </c>
      <c r="F49" s="21">
        <v>2000000</v>
      </c>
      <c r="G49" s="23">
        <v>44945</v>
      </c>
      <c r="H49" s="18">
        <v>45307</v>
      </c>
      <c r="I49" s="92">
        <v>0.01</v>
      </c>
      <c r="J49" s="93">
        <v>2000000</v>
      </c>
      <c r="K49" s="10" t="s">
        <v>25</v>
      </c>
      <c r="L49" s="50">
        <v>0</v>
      </c>
      <c r="M49" s="64">
        <v>2000000</v>
      </c>
      <c r="N49" s="12">
        <v>800000</v>
      </c>
      <c r="O49" s="94">
        <v>0.0101</v>
      </c>
      <c r="P49" s="52">
        <v>0.1</v>
      </c>
      <c r="Q49" s="77">
        <v>200000</v>
      </c>
      <c r="R49" s="104"/>
    </row>
    <row r="50" ht="56" spans="1:18">
      <c r="A50" s="10">
        <v>46</v>
      </c>
      <c r="B50" s="10" t="s">
        <v>21</v>
      </c>
      <c r="C50" s="76" t="s">
        <v>22</v>
      </c>
      <c r="D50" s="76" t="s">
        <v>91</v>
      </c>
      <c r="E50" s="76" t="s">
        <v>29</v>
      </c>
      <c r="F50" s="21">
        <v>1100000</v>
      </c>
      <c r="G50" s="23">
        <v>44673</v>
      </c>
      <c r="H50" s="18">
        <v>45402</v>
      </c>
      <c r="I50" s="92">
        <v>0.015</v>
      </c>
      <c r="J50" s="93">
        <v>1100000</v>
      </c>
      <c r="K50" s="10" t="s">
        <v>25</v>
      </c>
      <c r="L50" s="50">
        <v>0</v>
      </c>
      <c r="M50" s="64">
        <v>1100000</v>
      </c>
      <c r="N50" s="12">
        <v>440000</v>
      </c>
      <c r="O50" s="94">
        <v>0.0095</v>
      </c>
      <c r="P50" s="52">
        <v>0.1</v>
      </c>
      <c r="Q50" s="77">
        <v>110000</v>
      </c>
      <c r="R50" s="104"/>
    </row>
    <row r="51" ht="56" spans="1:18">
      <c r="A51" s="10">
        <v>47</v>
      </c>
      <c r="B51" s="10" t="s">
        <v>92</v>
      </c>
      <c r="C51" s="76" t="s">
        <v>93</v>
      </c>
      <c r="D51" s="76" t="s">
        <v>94</v>
      </c>
      <c r="E51" s="76" t="s">
        <v>29</v>
      </c>
      <c r="F51" s="21">
        <v>1970000</v>
      </c>
      <c r="G51" s="23">
        <v>44964</v>
      </c>
      <c r="H51" s="18">
        <v>45328</v>
      </c>
      <c r="I51" s="92">
        <v>0.01</v>
      </c>
      <c r="J51" s="93">
        <v>1970000</v>
      </c>
      <c r="K51" s="10" t="s">
        <v>25</v>
      </c>
      <c r="L51" s="50">
        <v>0</v>
      </c>
      <c r="M51" s="64">
        <v>1970000</v>
      </c>
      <c r="N51" s="12">
        <v>788000</v>
      </c>
      <c r="O51" s="94">
        <v>0.0064</v>
      </c>
      <c r="P51" s="52">
        <v>0.1</v>
      </c>
      <c r="Q51" s="77">
        <v>197000</v>
      </c>
      <c r="R51" s="104"/>
    </row>
    <row r="52" ht="56" spans="1:18">
      <c r="A52" s="10">
        <v>48</v>
      </c>
      <c r="B52" s="10" t="s">
        <v>33</v>
      </c>
      <c r="C52" s="76" t="s">
        <v>34</v>
      </c>
      <c r="D52" s="76" t="s">
        <v>95</v>
      </c>
      <c r="E52" s="76" t="s">
        <v>29</v>
      </c>
      <c r="F52" s="21">
        <v>1500000</v>
      </c>
      <c r="G52" s="23">
        <v>45106</v>
      </c>
      <c r="H52" s="18">
        <v>45471</v>
      </c>
      <c r="I52" s="92">
        <v>0.01</v>
      </c>
      <c r="J52" s="93">
        <v>1500000</v>
      </c>
      <c r="K52" s="10" t="s">
        <v>25</v>
      </c>
      <c r="L52" s="50">
        <v>0</v>
      </c>
      <c r="M52" s="64">
        <v>1500000</v>
      </c>
      <c r="N52" s="12">
        <v>600000</v>
      </c>
      <c r="O52" s="94">
        <v>0.006</v>
      </c>
      <c r="P52" s="52">
        <v>0.1</v>
      </c>
      <c r="Q52" s="77">
        <v>150000</v>
      </c>
      <c r="R52" s="104"/>
    </row>
    <row r="53" ht="70" spans="1:18">
      <c r="A53" s="10">
        <v>49</v>
      </c>
      <c r="B53" s="10" t="s">
        <v>30</v>
      </c>
      <c r="C53" s="76" t="s">
        <v>31</v>
      </c>
      <c r="D53" s="76" t="s">
        <v>96</v>
      </c>
      <c r="E53" s="76" t="s">
        <v>29</v>
      </c>
      <c r="F53" s="21">
        <v>100000</v>
      </c>
      <c r="G53" s="18">
        <v>44151</v>
      </c>
      <c r="H53" s="18">
        <v>45246</v>
      </c>
      <c r="I53" s="92">
        <v>0</v>
      </c>
      <c r="J53" s="93">
        <v>95764.25</v>
      </c>
      <c r="K53" s="10" t="s">
        <v>25</v>
      </c>
      <c r="L53" s="50">
        <v>0</v>
      </c>
      <c r="M53" s="64">
        <v>95764.25</v>
      </c>
      <c r="N53" s="12">
        <v>47882.13</v>
      </c>
      <c r="O53" s="94">
        <v>0.0118</v>
      </c>
      <c r="P53" s="52">
        <v>0.2</v>
      </c>
      <c r="Q53" s="77">
        <v>19152.85</v>
      </c>
      <c r="R53" s="104"/>
    </row>
    <row r="54" ht="70" spans="1:18">
      <c r="A54" s="10">
        <v>50</v>
      </c>
      <c r="B54" s="10" t="s">
        <v>30</v>
      </c>
      <c r="C54" s="76" t="s">
        <v>31</v>
      </c>
      <c r="D54" s="76" t="s">
        <v>97</v>
      </c>
      <c r="E54" s="76" t="s">
        <v>24</v>
      </c>
      <c r="F54" s="21">
        <v>100000</v>
      </c>
      <c r="G54" s="18">
        <v>44151</v>
      </c>
      <c r="H54" s="18">
        <v>45246</v>
      </c>
      <c r="I54" s="92">
        <v>0</v>
      </c>
      <c r="J54" s="93">
        <v>100000</v>
      </c>
      <c r="K54" s="10" t="s">
        <v>25</v>
      </c>
      <c r="L54" s="50">
        <v>0</v>
      </c>
      <c r="M54" s="64">
        <v>100000</v>
      </c>
      <c r="N54" s="12">
        <v>50000</v>
      </c>
      <c r="O54" s="94">
        <v>0.0118</v>
      </c>
      <c r="P54" s="52">
        <v>0.2</v>
      </c>
      <c r="Q54" s="77">
        <v>20000</v>
      </c>
      <c r="R54" s="104"/>
    </row>
    <row r="55" ht="70" spans="1:18">
      <c r="A55" s="10">
        <v>51</v>
      </c>
      <c r="B55" s="10" t="s">
        <v>30</v>
      </c>
      <c r="C55" s="76" t="s">
        <v>31</v>
      </c>
      <c r="D55" s="76" t="s">
        <v>98</v>
      </c>
      <c r="E55" s="76" t="s">
        <v>24</v>
      </c>
      <c r="F55" s="21">
        <v>100000</v>
      </c>
      <c r="G55" s="23">
        <v>44148</v>
      </c>
      <c r="H55" s="18">
        <v>45243</v>
      </c>
      <c r="I55" s="92">
        <v>0</v>
      </c>
      <c r="J55" s="93">
        <v>99111.99</v>
      </c>
      <c r="K55" s="10" t="s">
        <v>25</v>
      </c>
      <c r="L55" s="50">
        <v>0</v>
      </c>
      <c r="M55" s="64">
        <v>99111.99</v>
      </c>
      <c r="N55" s="12">
        <v>49556</v>
      </c>
      <c r="O55" s="94">
        <v>0.0118</v>
      </c>
      <c r="P55" s="52">
        <v>0.2</v>
      </c>
      <c r="Q55" s="77">
        <v>19822.4</v>
      </c>
      <c r="R55" s="104"/>
    </row>
    <row r="56" ht="70" spans="1:18">
      <c r="A56" s="10">
        <v>52</v>
      </c>
      <c r="B56" s="10" t="s">
        <v>30</v>
      </c>
      <c r="C56" s="76" t="s">
        <v>31</v>
      </c>
      <c r="D56" s="76" t="s">
        <v>99</v>
      </c>
      <c r="E56" s="76" t="s">
        <v>24</v>
      </c>
      <c r="F56" s="21">
        <v>50000</v>
      </c>
      <c r="G56" s="18">
        <v>44148</v>
      </c>
      <c r="H56" s="18">
        <v>45243</v>
      </c>
      <c r="I56" s="100">
        <v>0</v>
      </c>
      <c r="J56" s="93">
        <v>46971.82</v>
      </c>
      <c r="K56" s="10" t="s">
        <v>25</v>
      </c>
      <c r="L56" s="50">
        <v>0</v>
      </c>
      <c r="M56" s="64">
        <v>46971.82</v>
      </c>
      <c r="N56" s="12">
        <v>23485.91</v>
      </c>
      <c r="O56" s="94">
        <v>0.0118</v>
      </c>
      <c r="P56" s="52">
        <v>0.2</v>
      </c>
      <c r="Q56" s="77">
        <v>9394.36</v>
      </c>
      <c r="R56" s="104"/>
    </row>
    <row r="57" ht="70" spans="1:18">
      <c r="A57" s="10">
        <v>53</v>
      </c>
      <c r="B57" s="10" t="s">
        <v>30</v>
      </c>
      <c r="C57" s="76" t="s">
        <v>31</v>
      </c>
      <c r="D57" s="76" t="s">
        <v>100</v>
      </c>
      <c r="E57" s="76" t="s">
        <v>24</v>
      </c>
      <c r="F57" s="21">
        <v>100000</v>
      </c>
      <c r="G57" s="18">
        <v>44149</v>
      </c>
      <c r="H57" s="18">
        <v>45243</v>
      </c>
      <c r="I57" s="100">
        <v>0</v>
      </c>
      <c r="J57" s="93">
        <v>99999.99</v>
      </c>
      <c r="K57" s="10" t="s">
        <v>25</v>
      </c>
      <c r="L57" s="50">
        <v>0</v>
      </c>
      <c r="M57" s="64">
        <v>99999.99</v>
      </c>
      <c r="N57" s="12">
        <v>50000</v>
      </c>
      <c r="O57" s="94">
        <v>0.0118</v>
      </c>
      <c r="P57" s="52">
        <v>0.2</v>
      </c>
      <c r="Q57" s="77">
        <v>20000</v>
      </c>
      <c r="R57" s="104"/>
    </row>
    <row r="58" ht="70" spans="1:18">
      <c r="A58" s="10">
        <v>54</v>
      </c>
      <c r="B58" s="10" t="s">
        <v>30</v>
      </c>
      <c r="C58" s="76" t="s">
        <v>31</v>
      </c>
      <c r="D58" s="76" t="s">
        <v>101</v>
      </c>
      <c r="E58" s="76" t="s">
        <v>24</v>
      </c>
      <c r="F58" s="21">
        <v>100000</v>
      </c>
      <c r="G58" s="23">
        <v>44151</v>
      </c>
      <c r="H58" s="18">
        <v>45246</v>
      </c>
      <c r="I58" s="101">
        <v>0</v>
      </c>
      <c r="J58" s="93">
        <v>91642.4</v>
      </c>
      <c r="K58" s="10" t="s">
        <v>25</v>
      </c>
      <c r="L58" s="50">
        <v>0</v>
      </c>
      <c r="M58" s="64">
        <v>91642.4</v>
      </c>
      <c r="N58" s="12">
        <v>45821.2</v>
      </c>
      <c r="O58" s="94">
        <v>0.0118</v>
      </c>
      <c r="P58" s="52">
        <v>0.2</v>
      </c>
      <c r="Q58" s="77">
        <v>18328.48</v>
      </c>
      <c r="R58" s="104"/>
    </row>
    <row r="59" ht="70" spans="1:18">
      <c r="A59" s="10">
        <v>55</v>
      </c>
      <c r="B59" s="10" t="s">
        <v>30</v>
      </c>
      <c r="C59" s="76" t="s">
        <v>31</v>
      </c>
      <c r="D59" s="76" t="s">
        <v>102</v>
      </c>
      <c r="E59" s="76" t="s">
        <v>24</v>
      </c>
      <c r="F59" s="21">
        <v>100000</v>
      </c>
      <c r="G59" s="18">
        <v>44148</v>
      </c>
      <c r="H59" s="18">
        <v>45243</v>
      </c>
      <c r="I59" s="101">
        <v>0</v>
      </c>
      <c r="J59" s="93">
        <v>99391.84</v>
      </c>
      <c r="K59" s="10" t="s">
        <v>25</v>
      </c>
      <c r="L59" s="50">
        <v>0</v>
      </c>
      <c r="M59" s="64">
        <v>99391.84</v>
      </c>
      <c r="N59" s="12">
        <v>49695.92</v>
      </c>
      <c r="O59" s="94">
        <v>0.0118</v>
      </c>
      <c r="P59" s="52">
        <v>0.2</v>
      </c>
      <c r="Q59" s="77">
        <v>19878.37</v>
      </c>
      <c r="R59" s="104"/>
    </row>
    <row r="60" ht="70" spans="1:18">
      <c r="A60" s="10">
        <v>56</v>
      </c>
      <c r="B60" s="10" t="s">
        <v>30</v>
      </c>
      <c r="C60" s="76" t="s">
        <v>31</v>
      </c>
      <c r="D60" s="76" t="s">
        <v>103</v>
      </c>
      <c r="E60" s="76" t="s">
        <v>24</v>
      </c>
      <c r="F60" s="21">
        <v>100000</v>
      </c>
      <c r="G60" s="18">
        <v>44151</v>
      </c>
      <c r="H60" s="18">
        <v>45246</v>
      </c>
      <c r="I60" s="101">
        <v>0</v>
      </c>
      <c r="J60" s="93">
        <v>96338.24</v>
      </c>
      <c r="K60" s="10" t="s">
        <v>25</v>
      </c>
      <c r="L60" s="50">
        <v>0</v>
      </c>
      <c r="M60" s="64">
        <v>96338.24</v>
      </c>
      <c r="N60" s="12">
        <v>48169.12</v>
      </c>
      <c r="O60" s="94">
        <v>0.0118</v>
      </c>
      <c r="P60" s="52">
        <v>0.2</v>
      </c>
      <c r="Q60" s="77">
        <v>19267.65</v>
      </c>
      <c r="R60" s="104"/>
    </row>
    <row r="61" ht="56" spans="1:18">
      <c r="A61" s="10">
        <v>57</v>
      </c>
      <c r="B61" s="10" t="s">
        <v>104</v>
      </c>
      <c r="C61" s="76" t="s">
        <v>105</v>
      </c>
      <c r="D61" s="76" t="s">
        <v>106</v>
      </c>
      <c r="E61" s="76" t="s">
        <v>29</v>
      </c>
      <c r="F61" s="21">
        <v>400000</v>
      </c>
      <c r="G61" s="23">
        <v>44942</v>
      </c>
      <c r="H61" s="18">
        <v>45304</v>
      </c>
      <c r="I61" s="101">
        <v>0.01</v>
      </c>
      <c r="J61" s="93">
        <v>400000</v>
      </c>
      <c r="K61" s="10" t="s">
        <v>25</v>
      </c>
      <c r="L61" s="50">
        <v>0</v>
      </c>
      <c r="M61" s="64">
        <v>400000</v>
      </c>
      <c r="N61" s="12">
        <v>160000</v>
      </c>
      <c r="O61" s="94">
        <v>0.0087</v>
      </c>
      <c r="P61" s="52">
        <v>0.1</v>
      </c>
      <c r="Q61" s="77">
        <v>40000</v>
      </c>
      <c r="R61" s="104"/>
    </row>
    <row r="62" ht="56" spans="1:18">
      <c r="A62" s="10">
        <v>58</v>
      </c>
      <c r="B62" s="10" t="s">
        <v>82</v>
      </c>
      <c r="C62" s="76" t="s">
        <v>83</v>
      </c>
      <c r="D62" s="76" t="s">
        <v>107</v>
      </c>
      <c r="E62" s="76" t="s">
        <v>29</v>
      </c>
      <c r="F62" s="21">
        <v>4500000</v>
      </c>
      <c r="G62" s="18">
        <v>44890</v>
      </c>
      <c r="H62" s="18">
        <v>45254</v>
      </c>
      <c r="I62" s="101">
        <v>0.005</v>
      </c>
      <c r="J62" s="93">
        <v>4500000</v>
      </c>
      <c r="K62" s="10" t="s">
        <v>25</v>
      </c>
      <c r="L62" s="50">
        <v>0</v>
      </c>
      <c r="M62" s="64">
        <v>4500000</v>
      </c>
      <c r="N62" s="12">
        <v>1800000</v>
      </c>
      <c r="O62" s="94">
        <v>0.0066</v>
      </c>
      <c r="P62" s="52">
        <v>0.1</v>
      </c>
      <c r="Q62" s="77">
        <v>450000</v>
      </c>
      <c r="R62" s="104"/>
    </row>
    <row r="63" ht="56" spans="1:18">
      <c r="A63" s="10">
        <v>59</v>
      </c>
      <c r="B63" s="10" t="s">
        <v>36</v>
      </c>
      <c r="C63" s="76" t="s">
        <v>37</v>
      </c>
      <c r="D63" s="76" t="s">
        <v>108</v>
      </c>
      <c r="E63" s="76" t="s">
        <v>29</v>
      </c>
      <c r="F63" s="21">
        <v>200000</v>
      </c>
      <c r="G63" s="18">
        <v>44869</v>
      </c>
      <c r="H63" s="18">
        <v>45416</v>
      </c>
      <c r="I63" s="101">
        <v>0.01</v>
      </c>
      <c r="J63" s="93">
        <v>200000</v>
      </c>
      <c r="K63" s="10" t="s">
        <v>25</v>
      </c>
      <c r="L63" s="50">
        <v>0</v>
      </c>
      <c r="M63" s="64">
        <v>200000</v>
      </c>
      <c r="N63" s="12">
        <v>80000</v>
      </c>
      <c r="O63" s="96">
        <v>0.0093</v>
      </c>
      <c r="P63" s="52">
        <v>0.1</v>
      </c>
      <c r="Q63" s="77">
        <v>20000</v>
      </c>
      <c r="R63" s="104"/>
    </row>
    <row r="64" ht="56" spans="1:18">
      <c r="A64" s="10">
        <v>60</v>
      </c>
      <c r="B64" s="10" t="s">
        <v>36</v>
      </c>
      <c r="C64" s="76" t="s">
        <v>37</v>
      </c>
      <c r="D64" s="76" t="s">
        <v>109</v>
      </c>
      <c r="E64" s="76" t="s">
        <v>24</v>
      </c>
      <c r="F64" s="21">
        <v>400000</v>
      </c>
      <c r="G64" s="23">
        <v>44942</v>
      </c>
      <c r="H64" s="18">
        <v>45489</v>
      </c>
      <c r="I64" s="101">
        <v>0.01</v>
      </c>
      <c r="J64" s="93">
        <v>400000</v>
      </c>
      <c r="K64" s="10" t="s">
        <v>25</v>
      </c>
      <c r="L64" s="50">
        <v>0</v>
      </c>
      <c r="M64" s="64">
        <v>400000</v>
      </c>
      <c r="N64" s="12">
        <v>160000</v>
      </c>
      <c r="O64" s="96">
        <v>0.0093</v>
      </c>
      <c r="P64" s="52">
        <v>0.1</v>
      </c>
      <c r="Q64" s="77">
        <v>40000</v>
      </c>
      <c r="R64" s="104"/>
    </row>
    <row r="65" ht="56" spans="1:18">
      <c r="A65" s="10">
        <v>61</v>
      </c>
      <c r="B65" s="10" t="s">
        <v>36</v>
      </c>
      <c r="C65" s="76" t="s">
        <v>37</v>
      </c>
      <c r="D65" s="76" t="s">
        <v>110</v>
      </c>
      <c r="E65" s="76" t="s">
        <v>29</v>
      </c>
      <c r="F65" s="21">
        <v>300000</v>
      </c>
      <c r="G65" s="23">
        <v>44907</v>
      </c>
      <c r="H65" s="18">
        <v>45453</v>
      </c>
      <c r="I65" s="101">
        <v>0.0079</v>
      </c>
      <c r="J65" s="93">
        <v>300000</v>
      </c>
      <c r="K65" s="10" t="s">
        <v>25</v>
      </c>
      <c r="L65" s="50">
        <v>0</v>
      </c>
      <c r="M65" s="64">
        <v>300000</v>
      </c>
      <c r="N65" s="12">
        <v>120000</v>
      </c>
      <c r="O65" s="96">
        <v>0.0093</v>
      </c>
      <c r="P65" s="52">
        <v>0.1</v>
      </c>
      <c r="Q65" s="77">
        <v>30000</v>
      </c>
      <c r="R65" s="104"/>
    </row>
    <row r="66" ht="56" spans="1:18">
      <c r="A66" s="10">
        <v>62</v>
      </c>
      <c r="B66" s="10" t="s">
        <v>36</v>
      </c>
      <c r="C66" s="76" t="s">
        <v>37</v>
      </c>
      <c r="D66" s="76" t="s">
        <v>111</v>
      </c>
      <c r="E66" s="76" t="s">
        <v>24</v>
      </c>
      <c r="F66" s="21">
        <v>200000</v>
      </c>
      <c r="G66" s="18">
        <v>44889</v>
      </c>
      <c r="H66" s="18">
        <v>45437</v>
      </c>
      <c r="I66" s="101">
        <v>0.0049</v>
      </c>
      <c r="J66" s="93">
        <v>200000</v>
      </c>
      <c r="K66" s="10" t="s">
        <v>25</v>
      </c>
      <c r="L66" s="50">
        <v>0</v>
      </c>
      <c r="M66" s="64">
        <v>200000</v>
      </c>
      <c r="N66" s="12">
        <v>80000</v>
      </c>
      <c r="O66" s="96">
        <v>0.0093</v>
      </c>
      <c r="P66" s="52">
        <v>0.1</v>
      </c>
      <c r="Q66" s="77">
        <v>20000</v>
      </c>
      <c r="R66" s="104"/>
    </row>
    <row r="67" ht="56" spans="1:18">
      <c r="A67" s="10">
        <v>63</v>
      </c>
      <c r="B67" s="10" t="s">
        <v>36</v>
      </c>
      <c r="C67" s="76" t="s">
        <v>37</v>
      </c>
      <c r="D67" s="76" t="s">
        <v>112</v>
      </c>
      <c r="E67" s="76" t="s">
        <v>29</v>
      </c>
      <c r="F67" s="21">
        <v>500000</v>
      </c>
      <c r="G67" s="23">
        <v>44895</v>
      </c>
      <c r="H67" s="18">
        <v>45443</v>
      </c>
      <c r="I67" s="101">
        <v>0.0048</v>
      </c>
      <c r="J67" s="93">
        <v>224914.44</v>
      </c>
      <c r="K67" s="10" t="s">
        <v>25</v>
      </c>
      <c r="L67" s="50">
        <v>0</v>
      </c>
      <c r="M67" s="64">
        <v>224914.44</v>
      </c>
      <c r="N67" s="12">
        <v>89965.78</v>
      </c>
      <c r="O67" s="96">
        <v>0.0093</v>
      </c>
      <c r="P67" s="52">
        <v>0.1</v>
      </c>
      <c r="Q67" s="77">
        <v>22491.44</v>
      </c>
      <c r="R67" s="104"/>
    </row>
    <row r="68" ht="56" spans="1:18">
      <c r="A68" s="10">
        <v>64</v>
      </c>
      <c r="B68" s="10" t="s">
        <v>26</v>
      </c>
      <c r="C68" s="76" t="s">
        <v>27</v>
      </c>
      <c r="D68" s="76" t="s">
        <v>113</v>
      </c>
      <c r="E68" s="76" t="s">
        <v>29</v>
      </c>
      <c r="F68" s="21">
        <v>1000000</v>
      </c>
      <c r="G68" s="18">
        <v>45006</v>
      </c>
      <c r="H68" s="18">
        <v>45371</v>
      </c>
      <c r="I68" s="101">
        <v>0.009</v>
      </c>
      <c r="J68" s="93">
        <v>1000000</v>
      </c>
      <c r="K68" s="10" t="s">
        <v>25</v>
      </c>
      <c r="L68" s="50">
        <v>0</v>
      </c>
      <c r="M68" s="64">
        <v>1000000</v>
      </c>
      <c r="N68" s="12">
        <v>400000</v>
      </c>
      <c r="O68" s="96">
        <v>0.009</v>
      </c>
      <c r="P68" s="52">
        <v>0.1</v>
      </c>
      <c r="Q68" s="77">
        <v>100000</v>
      </c>
      <c r="R68" s="104"/>
    </row>
    <row r="69" ht="56" spans="1:18">
      <c r="A69" s="10">
        <v>65</v>
      </c>
      <c r="B69" s="10" t="s">
        <v>114</v>
      </c>
      <c r="C69" s="76" t="s">
        <v>115</v>
      </c>
      <c r="D69" s="76" t="s">
        <v>116</v>
      </c>
      <c r="E69" s="76" t="s">
        <v>29</v>
      </c>
      <c r="F69" s="21">
        <v>4500000</v>
      </c>
      <c r="G69" s="23">
        <v>44970</v>
      </c>
      <c r="H69" s="18">
        <v>45331</v>
      </c>
      <c r="I69" s="101">
        <v>0.01</v>
      </c>
      <c r="J69" s="93">
        <v>4500000</v>
      </c>
      <c r="K69" s="10" t="s">
        <v>25</v>
      </c>
      <c r="L69" s="50">
        <v>0</v>
      </c>
      <c r="M69" s="64">
        <v>4500000</v>
      </c>
      <c r="N69" s="106">
        <v>1800000</v>
      </c>
      <c r="O69" s="94">
        <v>0.0082</v>
      </c>
      <c r="P69" s="52">
        <v>0.1</v>
      </c>
      <c r="Q69" s="77">
        <v>450000</v>
      </c>
      <c r="R69" s="104"/>
    </row>
    <row r="70" ht="56" spans="1:18">
      <c r="A70" s="10">
        <v>66</v>
      </c>
      <c r="B70" s="10" t="s">
        <v>114</v>
      </c>
      <c r="C70" s="76" t="s">
        <v>115</v>
      </c>
      <c r="D70" s="76" t="s">
        <v>116</v>
      </c>
      <c r="E70" s="76" t="s">
        <v>29</v>
      </c>
      <c r="F70" s="21">
        <v>4500000</v>
      </c>
      <c r="G70" s="23">
        <v>44970</v>
      </c>
      <c r="H70" s="18">
        <v>45331</v>
      </c>
      <c r="I70" s="101">
        <v>0.01</v>
      </c>
      <c r="J70" s="93">
        <v>4500000</v>
      </c>
      <c r="K70" s="10" t="s">
        <v>25</v>
      </c>
      <c r="L70" s="50">
        <v>0</v>
      </c>
      <c r="M70" s="64">
        <v>4500000</v>
      </c>
      <c r="N70" s="106">
        <v>1800000</v>
      </c>
      <c r="O70" s="94">
        <v>0.0082</v>
      </c>
      <c r="P70" s="52">
        <v>0.1</v>
      </c>
      <c r="Q70" s="77">
        <v>450000</v>
      </c>
      <c r="R70" s="104"/>
    </row>
    <row r="71" ht="56" spans="1:18">
      <c r="A71" s="10">
        <v>67</v>
      </c>
      <c r="B71" s="10" t="s">
        <v>82</v>
      </c>
      <c r="C71" s="76" t="s">
        <v>83</v>
      </c>
      <c r="D71" s="76" t="s">
        <v>117</v>
      </c>
      <c r="E71" s="76" t="s">
        <v>29</v>
      </c>
      <c r="F71" s="21">
        <v>9000000</v>
      </c>
      <c r="G71" s="18">
        <v>44875</v>
      </c>
      <c r="H71" s="18">
        <v>45240</v>
      </c>
      <c r="I71" s="101">
        <v>0.01</v>
      </c>
      <c r="J71" s="93">
        <v>8972000</v>
      </c>
      <c r="K71" s="10" t="s">
        <v>25</v>
      </c>
      <c r="L71" s="50">
        <v>0</v>
      </c>
      <c r="M71" s="64">
        <v>8972000</v>
      </c>
      <c r="N71" s="12">
        <v>3588800</v>
      </c>
      <c r="O71" s="94">
        <v>0.0066</v>
      </c>
      <c r="P71" s="52">
        <v>0.1</v>
      </c>
      <c r="Q71" s="77">
        <v>897200</v>
      </c>
      <c r="R71" s="104"/>
    </row>
    <row r="72" ht="56" spans="1:18">
      <c r="A72" s="10">
        <v>68</v>
      </c>
      <c r="B72" s="10" t="s">
        <v>26</v>
      </c>
      <c r="C72" s="76" t="s">
        <v>27</v>
      </c>
      <c r="D72" s="76" t="s">
        <v>118</v>
      </c>
      <c r="E72" s="76" t="s">
        <v>24</v>
      </c>
      <c r="F72" s="21">
        <v>5000000</v>
      </c>
      <c r="G72" s="23">
        <v>45016</v>
      </c>
      <c r="H72" s="18">
        <v>45381</v>
      </c>
      <c r="I72" s="101">
        <v>0.009</v>
      </c>
      <c r="J72" s="93">
        <v>5000000</v>
      </c>
      <c r="K72" s="10" t="s">
        <v>25</v>
      </c>
      <c r="L72" s="50">
        <v>0</v>
      </c>
      <c r="M72" s="64">
        <v>5000000</v>
      </c>
      <c r="N72" s="12">
        <v>2500000</v>
      </c>
      <c r="O72" s="94">
        <v>0.009</v>
      </c>
      <c r="P72" s="52">
        <v>0.1</v>
      </c>
      <c r="Q72" s="77">
        <v>500000</v>
      </c>
      <c r="R72" s="104"/>
    </row>
    <row r="73" ht="56" spans="1:18">
      <c r="A73" s="10">
        <v>69</v>
      </c>
      <c r="B73" s="10" t="s">
        <v>119</v>
      </c>
      <c r="C73" s="76" t="s">
        <v>120</v>
      </c>
      <c r="D73" s="76" t="s">
        <v>121</v>
      </c>
      <c r="E73" s="76" t="s">
        <v>29</v>
      </c>
      <c r="F73" s="21">
        <v>3500000</v>
      </c>
      <c r="G73" s="18">
        <v>44929</v>
      </c>
      <c r="H73" s="18">
        <v>45289</v>
      </c>
      <c r="I73" s="101">
        <v>0.009</v>
      </c>
      <c r="J73" s="93">
        <v>3491671.68</v>
      </c>
      <c r="K73" s="10" t="s">
        <v>25</v>
      </c>
      <c r="L73" s="50">
        <v>0</v>
      </c>
      <c r="M73" s="64">
        <v>3491671.68</v>
      </c>
      <c r="N73" s="12">
        <v>1396668.67</v>
      </c>
      <c r="O73" s="94">
        <v>0.0098</v>
      </c>
      <c r="P73" s="52">
        <v>0.1</v>
      </c>
      <c r="Q73" s="77">
        <v>349167.17</v>
      </c>
      <c r="R73" s="104"/>
    </row>
    <row r="74" ht="42" spans="1:18">
      <c r="A74" s="10">
        <v>70</v>
      </c>
      <c r="B74" s="10" t="s">
        <v>51</v>
      </c>
      <c r="C74" s="76" t="s">
        <v>52</v>
      </c>
      <c r="D74" s="76" t="s">
        <v>122</v>
      </c>
      <c r="E74" s="76" t="s">
        <v>24</v>
      </c>
      <c r="F74" s="21">
        <v>150000</v>
      </c>
      <c r="G74" s="23">
        <v>44963</v>
      </c>
      <c r="H74" s="18">
        <v>45328</v>
      </c>
      <c r="I74" s="101">
        <v>0.02</v>
      </c>
      <c r="J74" s="93">
        <v>149500.34</v>
      </c>
      <c r="K74" s="10" t="s">
        <v>25</v>
      </c>
      <c r="L74" s="50">
        <v>0</v>
      </c>
      <c r="M74" s="64">
        <v>149500.34</v>
      </c>
      <c r="N74" s="12">
        <v>59800.14</v>
      </c>
      <c r="O74" s="96">
        <v>0.0198</v>
      </c>
      <c r="P74" s="52">
        <v>0.1</v>
      </c>
      <c r="Q74" s="77">
        <v>14950.03</v>
      </c>
      <c r="R74" s="104"/>
    </row>
    <row r="75" ht="42" spans="1:18">
      <c r="A75" s="10">
        <v>71</v>
      </c>
      <c r="B75" s="10" t="s">
        <v>51</v>
      </c>
      <c r="C75" s="76" t="s">
        <v>52</v>
      </c>
      <c r="D75" s="76" t="s">
        <v>122</v>
      </c>
      <c r="E75" s="76" t="s">
        <v>24</v>
      </c>
      <c r="F75" s="21">
        <v>150000</v>
      </c>
      <c r="G75" s="23">
        <v>44940</v>
      </c>
      <c r="H75" s="18">
        <v>45305</v>
      </c>
      <c r="I75" s="101">
        <v>0.02</v>
      </c>
      <c r="J75" s="93">
        <v>149405.99</v>
      </c>
      <c r="K75" s="10" t="s">
        <v>25</v>
      </c>
      <c r="L75" s="50">
        <v>0</v>
      </c>
      <c r="M75" s="64">
        <v>149405.99</v>
      </c>
      <c r="N75" s="12">
        <v>59762.4</v>
      </c>
      <c r="O75" s="96">
        <v>0.0198</v>
      </c>
      <c r="P75" s="52">
        <v>0.1</v>
      </c>
      <c r="Q75" s="77">
        <v>14940.6</v>
      </c>
      <c r="R75" s="104"/>
    </row>
    <row r="76" ht="42" spans="1:18">
      <c r="A76" s="10">
        <v>72</v>
      </c>
      <c r="B76" s="10" t="s">
        <v>51</v>
      </c>
      <c r="C76" s="76" t="s">
        <v>52</v>
      </c>
      <c r="D76" s="76" t="s">
        <v>123</v>
      </c>
      <c r="E76" s="76" t="s">
        <v>24</v>
      </c>
      <c r="F76" s="21">
        <v>500000</v>
      </c>
      <c r="G76" s="18">
        <v>44984</v>
      </c>
      <c r="H76" s="18">
        <v>45349</v>
      </c>
      <c r="I76" s="101">
        <v>0.02</v>
      </c>
      <c r="J76" s="93">
        <v>498517.63</v>
      </c>
      <c r="K76" s="10" t="s">
        <v>25</v>
      </c>
      <c r="L76" s="50">
        <v>0</v>
      </c>
      <c r="M76" s="64">
        <v>498517.63</v>
      </c>
      <c r="N76" s="12">
        <v>199407.05</v>
      </c>
      <c r="O76" s="96">
        <v>0.0198</v>
      </c>
      <c r="P76" s="52">
        <v>0.1</v>
      </c>
      <c r="Q76" s="77">
        <v>49851.76</v>
      </c>
      <c r="R76" s="104"/>
    </row>
    <row r="77" ht="56" spans="1:18">
      <c r="A77" s="10">
        <v>73</v>
      </c>
      <c r="B77" s="10" t="s">
        <v>124</v>
      </c>
      <c r="C77" s="76" t="s">
        <v>125</v>
      </c>
      <c r="D77" s="76" t="s">
        <v>126</v>
      </c>
      <c r="E77" s="76" t="s">
        <v>24</v>
      </c>
      <c r="F77" s="21">
        <v>1000000</v>
      </c>
      <c r="G77" s="18">
        <v>44977</v>
      </c>
      <c r="H77" s="18">
        <v>45342</v>
      </c>
      <c r="I77" s="101">
        <v>0.005</v>
      </c>
      <c r="J77" s="93">
        <v>1000000</v>
      </c>
      <c r="K77" s="10" t="s">
        <v>25</v>
      </c>
      <c r="L77" s="50">
        <v>0</v>
      </c>
      <c r="M77" s="64">
        <v>1000000</v>
      </c>
      <c r="N77" s="12">
        <v>400000</v>
      </c>
      <c r="O77" s="94">
        <v>0.0064</v>
      </c>
      <c r="P77" s="52">
        <v>0.1</v>
      </c>
      <c r="Q77" s="77">
        <v>100000</v>
      </c>
      <c r="R77" s="104"/>
    </row>
    <row r="78" ht="56" spans="1:18">
      <c r="A78" s="10">
        <v>74</v>
      </c>
      <c r="B78" s="10" t="s">
        <v>36</v>
      </c>
      <c r="C78" s="76" t="s">
        <v>37</v>
      </c>
      <c r="D78" s="76" t="s">
        <v>127</v>
      </c>
      <c r="E78" s="76" t="s">
        <v>24</v>
      </c>
      <c r="F78" s="21">
        <v>219000</v>
      </c>
      <c r="G78" s="23">
        <v>44589</v>
      </c>
      <c r="H78" s="18">
        <v>45684</v>
      </c>
      <c r="I78" s="92">
        <v>0</v>
      </c>
      <c r="J78" s="93">
        <v>219000</v>
      </c>
      <c r="K78" s="10" t="s">
        <v>25</v>
      </c>
      <c r="L78" s="50">
        <v>0</v>
      </c>
      <c r="M78" s="64">
        <v>219000</v>
      </c>
      <c r="N78" s="12">
        <v>87600</v>
      </c>
      <c r="O78" s="96">
        <v>0.0093</v>
      </c>
      <c r="P78" s="52">
        <v>0.1</v>
      </c>
      <c r="Q78" s="77">
        <v>21900</v>
      </c>
      <c r="R78" s="104"/>
    </row>
    <row r="79" ht="56" spans="1:18">
      <c r="A79" s="10">
        <v>75</v>
      </c>
      <c r="B79" s="10" t="s">
        <v>36</v>
      </c>
      <c r="C79" s="76" t="s">
        <v>37</v>
      </c>
      <c r="D79" s="76" t="s">
        <v>128</v>
      </c>
      <c r="E79" s="76" t="s">
        <v>24</v>
      </c>
      <c r="F79" s="21">
        <v>100000</v>
      </c>
      <c r="G79" s="18">
        <v>44469</v>
      </c>
      <c r="H79" s="18">
        <v>45564</v>
      </c>
      <c r="I79" s="92">
        <v>0</v>
      </c>
      <c r="J79" s="93">
        <v>100000</v>
      </c>
      <c r="K79" s="10" t="s">
        <v>25</v>
      </c>
      <c r="L79" s="50">
        <v>0</v>
      </c>
      <c r="M79" s="64">
        <v>100000</v>
      </c>
      <c r="N79" s="12">
        <v>40000</v>
      </c>
      <c r="O79" s="96">
        <v>0.0093</v>
      </c>
      <c r="P79" s="52">
        <v>0.1</v>
      </c>
      <c r="Q79" s="77">
        <v>10000</v>
      </c>
      <c r="R79" s="104"/>
    </row>
    <row r="80" ht="56" spans="1:18">
      <c r="A80" s="10">
        <v>76</v>
      </c>
      <c r="B80" s="10" t="s">
        <v>36</v>
      </c>
      <c r="C80" s="76" t="s">
        <v>37</v>
      </c>
      <c r="D80" s="76" t="s">
        <v>129</v>
      </c>
      <c r="E80" s="76" t="s">
        <v>24</v>
      </c>
      <c r="F80" s="21">
        <v>190000</v>
      </c>
      <c r="G80" s="23">
        <v>44557</v>
      </c>
      <c r="H80" s="18">
        <v>45652</v>
      </c>
      <c r="I80" s="92">
        <v>0</v>
      </c>
      <c r="J80" s="93">
        <v>185232.35</v>
      </c>
      <c r="K80" s="10" t="s">
        <v>25</v>
      </c>
      <c r="L80" s="50">
        <v>0</v>
      </c>
      <c r="M80" s="64">
        <v>185232.35</v>
      </c>
      <c r="N80" s="12">
        <v>74092.94</v>
      </c>
      <c r="O80" s="96">
        <v>0.0093</v>
      </c>
      <c r="P80" s="52">
        <v>0.1</v>
      </c>
      <c r="Q80" s="77">
        <v>18523.24</v>
      </c>
      <c r="R80" s="104"/>
    </row>
    <row r="81" ht="56" spans="1:18">
      <c r="A81" s="10">
        <v>77</v>
      </c>
      <c r="B81" s="10" t="s">
        <v>36</v>
      </c>
      <c r="C81" s="76" t="s">
        <v>37</v>
      </c>
      <c r="D81" s="76" t="s">
        <v>130</v>
      </c>
      <c r="E81" s="76" t="s">
        <v>24</v>
      </c>
      <c r="F81" s="21">
        <v>300000</v>
      </c>
      <c r="G81" s="23">
        <v>44858</v>
      </c>
      <c r="H81" s="18">
        <v>45403</v>
      </c>
      <c r="I81" s="92">
        <v>0.01</v>
      </c>
      <c r="J81" s="93">
        <v>300000</v>
      </c>
      <c r="K81" s="10" t="s">
        <v>25</v>
      </c>
      <c r="L81" s="50">
        <v>0</v>
      </c>
      <c r="M81" s="64">
        <v>300000</v>
      </c>
      <c r="N81" s="12">
        <v>120000</v>
      </c>
      <c r="O81" s="96">
        <v>0.0093</v>
      </c>
      <c r="P81" s="52">
        <v>0.1</v>
      </c>
      <c r="Q81" s="77">
        <v>30000</v>
      </c>
      <c r="R81" s="104"/>
    </row>
    <row r="82" s="68" customFormat="1" ht="56" spans="1:18">
      <c r="A82" s="10">
        <v>78</v>
      </c>
      <c r="B82" s="10" t="s">
        <v>36</v>
      </c>
      <c r="C82" s="76" t="s">
        <v>37</v>
      </c>
      <c r="D82" s="76" t="s">
        <v>131</v>
      </c>
      <c r="E82" s="76" t="s">
        <v>29</v>
      </c>
      <c r="F82" s="21">
        <v>200000</v>
      </c>
      <c r="G82" s="23">
        <v>44886</v>
      </c>
      <c r="H82" s="18">
        <v>45434</v>
      </c>
      <c r="I82" s="92">
        <v>0.01</v>
      </c>
      <c r="J82" s="93">
        <v>180000</v>
      </c>
      <c r="K82" s="10" t="s">
        <v>25</v>
      </c>
      <c r="L82" s="50">
        <v>0</v>
      </c>
      <c r="M82" s="64">
        <v>180000</v>
      </c>
      <c r="N82" s="12">
        <v>72000</v>
      </c>
      <c r="O82" s="96">
        <v>0.0093</v>
      </c>
      <c r="P82" s="52">
        <v>0.1</v>
      </c>
      <c r="Q82" s="77">
        <v>18000</v>
      </c>
      <c r="R82" s="109"/>
    </row>
    <row r="83" ht="56" spans="1:18">
      <c r="A83" s="10">
        <v>79</v>
      </c>
      <c r="B83" s="10" t="s">
        <v>36</v>
      </c>
      <c r="C83" s="76" t="s">
        <v>37</v>
      </c>
      <c r="D83" s="76" t="s">
        <v>132</v>
      </c>
      <c r="E83" s="76" t="s">
        <v>29</v>
      </c>
      <c r="F83" s="21">
        <v>300000</v>
      </c>
      <c r="G83" s="18">
        <v>44874</v>
      </c>
      <c r="H83" s="18">
        <v>45421</v>
      </c>
      <c r="I83" s="92">
        <v>0.01</v>
      </c>
      <c r="J83" s="93">
        <v>298431.61</v>
      </c>
      <c r="K83" s="10" t="s">
        <v>25</v>
      </c>
      <c r="L83" s="50">
        <v>0</v>
      </c>
      <c r="M83" s="64">
        <v>298431.61</v>
      </c>
      <c r="N83" s="12">
        <v>119372.64</v>
      </c>
      <c r="O83" s="96">
        <v>0.0093</v>
      </c>
      <c r="P83" s="52">
        <v>0.1</v>
      </c>
      <c r="Q83" s="77">
        <v>29843.16</v>
      </c>
      <c r="R83" s="56"/>
    </row>
    <row r="84" ht="56" spans="1:18">
      <c r="A84" s="10">
        <v>80</v>
      </c>
      <c r="B84" s="10" t="s">
        <v>36</v>
      </c>
      <c r="C84" s="76" t="s">
        <v>37</v>
      </c>
      <c r="D84" s="76" t="s">
        <v>133</v>
      </c>
      <c r="E84" s="76" t="s">
        <v>24</v>
      </c>
      <c r="F84" s="21">
        <v>100000</v>
      </c>
      <c r="G84" s="18">
        <v>44858</v>
      </c>
      <c r="H84" s="18">
        <v>45406</v>
      </c>
      <c r="I84" s="92">
        <v>0.01</v>
      </c>
      <c r="J84" s="93">
        <v>100000</v>
      </c>
      <c r="K84" s="10" t="s">
        <v>25</v>
      </c>
      <c r="L84" s="50">
        <v>0</v>
      </c>
      <c r="M84" s="64">
        <v>100000</v>
      </c>
      <c r="N84" s="12">
        <v>40000</v>
      </c>
      <c r="O84" s="96">
        <v>0.0093</v>
      </c>
      <c r="P84" s="52">
        <v>0.1</v>
      </c>
      <c r="Q84" s="77">
        <v>10000</v>
      </c>
      <c r="R84" s="110"/>
    </row>
    <row r="85" ht="56" spans="1:18">
      <c r="A85" s="10">
        <v>81</v>
      </c>
      <c r="B85" s="10" t="s">
        <v>36</v>
      </c>
      <c r="C85" s="76" t="s">
        <v>37</v>
      </c>
      <c r="D85" s="76" t="s">
        <v>134</v>
      </c>
      <c r="E85" s="76" t="s">
        <v>29</v>
      </c>
      <c r="F85" s="21">
        <v>300000</v>
      </c>
      <c r="G85" s="23">
        <v>44873</v>
      </c>
      <c r="H85" s="18">
        <v>45421</v>
      </c>
      <c r="I85" s="92">
        <v>0.01</v>
      </c>
      <c r="J85" s="93">
        <v>231445.49</v>
      </c>
      <c r="K85" s="10" t="s">
        <v>25</v>
      </c>
      <c r="L85" s="50">
        <v>0</v>
      </c>
      <c r="M85" s="64">
        <v>231445.49</v>
      </c>
      <c r="N85" s="12">
        <v>92578.2</v>
      </c>
      <c r="O85" s="96">
        <v>0.0093</v>
      </c>
      <c r="P85" s="52">
        <v>0.1</v>
      </c>
      <c r="Q85" s="77">
        <v>23144.55</v>
      </c>
      <c r="R85" s="110"/>
    </row>
    <row r="86" ht="56" spans="1:18">
      <c r="A86" s="10">
        <v>82</v>
      </c>
      <c r="B86" s="10" t="s">
        <v>124</v>
      </c>
      <c r="C86" s="76" t="s">
        <v>125</v>
      </c>
      <c r="D86" s="76" t="s">
        <v>135</v>
      </c>
      <c r="E86" s="76" t="s">
        <v>24</v>
      </c>
      <c r="F86" s="21">
        <v>200000</v>
      </c>
      <c r="G86" s="18">
        <v>45015</v>
      </c>
      <c r="H86" s="18">
        <v>45381</v>
      </c>
      <c r="I86" s="92">
        <v>0.01</v>
      </c>
      <c r="J86" s="93">
        <v>200000</v>
      </c>
      <c r="K86" s="10" t="s">
        <v>25</v>
      </c>
      <c r="L86" s="50">
        <v>0</v>
      </c>
      <c r="M86" s="64">
        <v>200000</v>
      </c>
      <c r="N86" s="12">
        <v>100000</v>
      </c>
      <c r="O86" s="94">
        <v>0.0064</v>
      </c>
      <c r="P86" s="52">
        <v>0.1</v>
      </c>
      <c r="Q86" s="77">
        <v>20000</v>
      </c>
      <c r="R86" s="110"/>
    </row>
    <row r="87" ht="56" spans="1:18">
      <c r="A87" s="10">
        <v>83</v>
      </c>
      <c r="B87" s="10" t="s">
        <v>124</v>
      </c>
      <c r="C87" s="76" t="s">
        <v>125</v>
      </c>
      <c r="D87" s="76" t="s">
        <v>135</v>
      </c>
      <c r="E87" s="76" t="s">
        <v>24</v>
      </c>
      <c r="F87" s="21">
        <v>300000</v>
      </c>
      <c r="G87" s="23">
        <v>45014</v>
      </c>
      <c r="H87" s="18">
        <v>45380</v>
      </c>
      <c r="I87" s="92">
        <v>0.01</v>
      </c>
      <c r="J87" s="93">
        <v>300000</v>
      </c>
      <c r="K87" s="10" t="s">
        <v>25</v>
      </c>
      <c r="L87" s="50">
        <v>0</v>
      </c>
      <c r="M87" s="64">
        <v>300000</v>
      </c>
      <c r="N87" s="12">
        <v>150000</v>
      </c>
      <c r="O87" s="94">
        <v>0.0064</v>
      </c>
      <c r="P87" s="52">
        <v>0.1</v>
      </c>
      <c r="Q87" s="77">
        <v>30000</v>
      </c>
      <c r="R87" s="110"/>
    </row>
    <row r="88" ht="56" spans="1:18">
      <c r="A88" s="10">
        <v>84</v>
      </c>
      <c r="B88" s="10" t="s">
        <v>124</v>
      </c>
      <c r="C88" s="76" t="s">
        <v>125</v>
      </c>
      <c r="D88" s="76" t="s">
        <v>135</v>
      </c>
      <c r="E88" s="76" t="s">
        <v>24</v>
      </c>
      <c r="F88" s="21">
        <v>300000</v>
      </c>
      <c r="G88" s="23">
        <v>45013</v>
      </c>
      <c r="H88" s="18">
        <v>45379</v>
      </c>
      <c r="I88" s="92">
        <v>0.01</v>
      </c>
      <c r="J88" s="93">
        <v>300000</v>
      </c>
      <c r="K88" s="10" t="s">
        <v>25</v>
      </c>
      <c r="L88" s="50">
        <v>0</v>
      </c>
      <c r="M88" s="64">
        <v>300000</v>
      </c>
      <c r="N88" s="12">
        <v>150000</v>
      </c>
      <c r="O88" s="94">
        <v>0.0064</v>
      </c>
      <c r="P88" s="52">
        <v>0.1</v>
      </c>
      <c r="Q88" s="77">
        <v>30000</v>
      </c>
      <c r="R88" s="110"/>
    </row>
    <row r="89" ht="70" spans="1:18">
      <c r="A89" s="10">
        <v>85</v>
      </c>
      <c r="B89" s="10" t="s">
        <v>59</v>
      </c>
      <c r="C89" s="76" t="s">
        <v>60</v>
      </c>
      <c r="D89" s="76" t="s">
        <v>136</v>
      </c>
      <c r="E89" s="76" t="s">
        <v>24</v>
      </c>
      <c r="F89" s="21">
        <v>500000</v>
      </c>
      <c r="G89" s="18">
        <v>44729</v>
      </c>
      <c r="H89" s="18">
        <v>45094</v>
      </c>
      <c r="I89" s="92">
        <v>0.008</v>
      </c>
      <c r="J89" s="93">
        <v>500000</v>
      </c>
      <c r="K89" s="10" t="s">
        <v>25</v>
      </c>
      <c r="L89" s="50">
        <v>0</v>
      </c>
      <c r="M89" s="64">
        <v>500000</v>
      </c>
      <c r="N89" s="12">
        <v>100000</v>
      </c>
      <c r="O89" s="94">
        <v>0.0067</v>
      </c>
      <c r="P89" s="52">
        <v>0.1</v>
      </c>
      <c r="Q89" s="77">
        <v>50000</v>
      </c>
      <c r="R89" s="110"/>
    </row>
    <row r="90" ht="70" spans="1:18">
      <c r="A90" s="10">
        <v>86</v>
      </c>
      <c r="B90" s="10" t="s">
        <v>59</v>
      </c>
      <c r="C90" s="76" t="s">
        <v>60</v>
      </c>
      <c r="D90" s="76" t="s">
        <v>137</v>
      </c>
      <c r="E90" s="76" t="s">
        <v>24</v>
      </c>
      <c r="F90" s="21">
        <v>600000</v>
      </c>
      <c r="G90" s="18">
        <v>44798</v>
      </c>
      <c r="H90" s="18">
        <v>45163</v>
      </c>
      <c r="I90" s="92">
        <v>0.008</v>
      </c>
      <c r="J90" s="93">
        <v>599960.86</v>
      </c>
      <c r="K90" s="10" t="s">
        <v>25</v>
      </c>
      <c r="L90" s="50">
        <v>0</v>
      </c>
      <c r="M90" s="64">
        <v>599960.86</v>
      </c>
      <c r="N90" s="12">
        <v>119992.17</v>
      </c>
      <c r="O90" s="94">
        <v>0.0067</v>
      </c>
      <c r="P90" s="52">
        <v>0.1</v>
      </c>
      <c r="Q90" s="77">
        <v>59996.09</v>
      </c>
      <c r="R90" s="110"/>
    </row>
    <row r="91" s="67" customFormat="1" ht="25.05" customHeight="1" spans="1:18">
      <c r="A91" s="66" t="s">
        <v>138</v>
      </c>
      <c r="B91" s="66"/>
      <c r="C91" s="66"/>
      <c r="D91" s="66"/>
      <c r="E91" s="66"/>
      <c r="F91" s="63">
        <f>SUM(F5:F90)</f>
        <v>100769000</v>
      </c>
      <c r="G91" s="105"/>
      <c r="H91" s="105"/>
      <c r="I91" s="107"/>
      <c r="J91" s="63">
        <f>SUM(J5:J90)</f>
        <v>94858057.57</v>
      </c>
      <c r="K91" s="51"/>
      <c r="L91" s="51"/>
      <c r="M91" s="63">
        <v>94858057.57</v>
      </c>
      <c r="N91" s="63">
        <f>SUM(N5:N90)</f>
        <v>36437601.75</v>
      </c>
      <c r="O91" s="108"/>
      <c r="P91" s="108"/>
      <c r="Q91" s="63">
        <v>9578040.18</v>
      </c>
      <c r="R91" s="111"/>
    </row>
  </sheetData>
  <autoFilter xmlns:etc="http://www.wps.cn/officeDocument/2017/etCustomData" ref="A2:R91" etc:filterBottomFollowUsedRange="0">
    <extLst/>
  </autoFilter>
  <mergeCells count="4">
    <mergeCell ref="A1:R1"/>
    <mergeCell ref="A2:R2"/>
    <mergeCell ref="A3:B3"/>
    <mergeCell ref="Q3:R3"/>
  </mergeCells>
  <conditionalFormatting sqref="N16">
    <cfRule type="duplicateValues" dxfId="0" priority="2"/>
  </conditionalFormatting>
  <conditionalFormatting sqref="N50">
    <cfRule type="duplicateValues" dxfId="0" priority="1"/>
  </conditionalFormatting>
  <conditionalFormatting sqref="A5:A83">
    <cfRule type="duplicateValues" dxfId="0" priority="23"/>
  </conditionalFormatting>
  <conditionalFormatting sqref="N10:N12 N14 N32 N29 N20:N21 N25">
    <cfRule type="duplicateValues" dxfId="0" priority="4"/>
  </conditionalFormatting>
  <conditionalFormatting sqref="N39 N41:N42 N51 N56 N58 N79 N62 N64:N68 N71:N76">
    <cfRule type="duplicateValues" dxfId="0" priority="3"/>
  </conditionalFormatting>
  <pageMargins left="0.472222222222222" right="0.393055555555556" top="0.590277777777778" bottom="0.590277777777778" header="0.5" footer="0.5"/>
  <pageSetup paperSize="9" scale="56" fitToHeight="0" orientation="landscape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9"/>
  <sheetViews>
    <sheetView view="pageBreakPreview" zoomScale="57" zoomScaleNormal="100" workbookViewId="0">
      <pane ySplit="3" topLeftCell="A166" activePane="bottomLeft" state="frozen"/>
      <selection/>
      <selection pane="bottomLeft" activeCell="K236" sqref="K236"/>
    </sheetView>
  </sheetViews>
  <sheetFormatPr defaultColWidth="9" defaultRowHeight="14"/>
  <cols>
    <col min="1" max="1" width="7.21818181818182" style="26" customWidth="1"/>
    <col min="2" max="2" width="14.7818181818182" style="27" customWidth="1"/>
    <col min="3" max="3" width="25.7818181818182" style="26" customWidth="1"/>
    <col min="4" max="4" width="17.7818181818182" style="26" customWidth="1"/>
    <col min="5" max="5" width="10.3363636363636" style="26" customWidth="1"/>
    <col min="6" max="6" width="20.6636363636364" style="28" customWidth="1"/>
    <col min="7" max="8" width="14" style="29" customWidth="1"/>
    <col min="9" max="9" width="10.5545454545455" style="29" customWidth="1"/>
    <col min="10" max="10" width="20.6636363636364" style="30" customWidth="1"/>
    <col min="11" max="11" width="7.44545454545455" style="29" customWidth="1"/>
    <col min="12" max="12" width="5.89090909090909" style="29" customWidth="1"/>
    <col min="13" max="13" width="20.6636363636364" style="30" customWidth="1"/>
    <col min="14" max="14" width="19.2181818181818" style="30" customWidth="1"/>
    <col min="15" max="15" width="7.44545454545455" style="31" customWidth="1"/>
    <col min="16" max="16" width="19.2181818181818" style="30" customWidth="1"/>
    <col min="17" max="17" width="4.89090909090909" style="32" customWidth="1"/>
    <col min="18" max="18" width="31.6636363636364" style="33" customWidth="1"/>
    <col min="19" max="16384" width="9" style="33"/>
  </cols>
  <sheetData>
    <row r="1" ht="30" customHeight="1" spans="1:17">
      <c r="A1" s="34" t="s">
        <v>139</v>
      </c>
      <c r="B1" s="34"/>
      <c r="C1" s="34"/>
      <c r="D1" s="34"/>
      <c r="E1" s="34"/>
      <c r="F1" s="35"/>
      <c r="G1" s="34"/>
      <c r="H1" s="34"/>
      <c r="I1" s="34"/>
      <c r="J1" s="35"/>
      <c r="K1" s="34"/>
      <c r="L1" s="34"/>
      <c r="M1" s="35"/>
      <c r="N1" s="35"/>
      <c r="O1" s="42"/>
      <c r="P1" s="35"/>
      <c r="Q1" s="53"/>
    </row>
    <row r="2" ht="22.5" spans="1:17">
      <c r="A2" s="34"/>
      <c r="B2" s="34"/>
      <c r="C2" s="34"/>
      <c r="D2" s="34"/>
      <c r="E2" s="34"/>
      <c r="F2" s="35"/>
      <c r="G2" s="34"/>
      <c r="H2" s="34"/>
      <c r="I2" s="34"/>
      <c r="J2" s="35"/>
      <c r="K2" s="34"/>
      <c r="L2" s="34"/>
      <c r="M2" s="35"/>
      <c r="N2" s="35"/>
      <c r="O2" s="42"/>
      <c r="P2" s="43" t="s">
        <v>140</v>
      </c>
      <c r="Q2" s="54"/>
    </row>
    <row r="3" s="25" customFormat="1" ht="45" spans="1:17">
      <c r="A3" s="7" t="s">
        <v>3</v>
      </c>
      <c r="B3" s="7" t="s">
        <v>4</v>
      </c>
      <c r="C3" s="7" t="s">
        <v>5</v>
      </c>
      <c r="D3" s="6" t="s">
        <v>6</v>
      </c>
      <c r="E3" s="6" t="s">
        <v>7</v>
      </c>
      <c r="F3" s="36" t="s">
        <v>141</v>
      </c>
      <c r="G3" s="37" t="s">
        <v>142</v>
      </c>
      <c r="H3" s="37" t="s">
        <v>143</v>
      </c>
      <c r="I3" s="6" t="s">
        <v>11</v>
      </c>
      <c r="J3" s="44" t="s">
        <v>144</v>
      </c>
      <c r="K3" s="45" t="s">
        <v>145</v>
      </c>
      <c r="L3" s="45" t="s">
        <v>146</v>
      </c>
      <c r="M3" s="44" t="s">
        <v>147</v>
      </c>
      <c r="N3" s="46" t="s">
        <v>148</v>
      </c>
      <c r="O3" s="47" t="s">
        <v>149</v>
      </c>
      <c r="P3" s="44" t="s">
        <v>150</v>
      </c>
      <c r="Q3" s="45" t="s">
        <v>151</v>
      </c>
    </row>
    <row r="4" ht="60" spans="1:17">
      <c r="A4" s="38">
        <v>1</v>
      </c>
      <c r="B4" s="39" t="s">
        <v>36</v>
      </c>
      <c r="C4" s="39" t="s">
        <v>37</v>
      </c>
      <c r="D4" s="10" t="s">
        <v>152</v>
      </c>
      <c r="E4" s="10" t="s">
        <v>29</v>
      </c>
      <c r="F4" s="40">
        <v>753000</v>
      </c>
      <c r="G4" s="18">
        <v>44798</v>
      </c>
      <c r="H4" s="18">
        <v>45163</v>
      </c>
      <c r="I4" s="48">
        <f>6024/753000</f>
        <v>0.008</v>
      </c>
      <c r="J4" s="40">
        <v>751275.45</v>
      </c>
      <c r="K4" s="49" t="s">
        <v>25</v>
      </c>
      <c r="L4" s="50">
        <v>0</v>
      </c>
      <c r="M4" s="51">
        <v>751275.45</v>
      </c>
      <c r="N4" s="40">
        <v>150255.09</v>
      </c>
      <c r="O4" s="52">
        <v>0.1</v>
      </c>
      <c r="P4" s="40">
        <v>75127.55</v>
      </c>
      <c r="Q4" s="55"/>
    </row>
    <row r="5" ht="60" spans="1:17">
      <c r="A5" s="38">
        <v>2</v>
      </c>
      <c r="B5" s="39" t="s">
        <v>36</v>
      </c>
      <c r="C5" s="39" t="s">
        <v>37</v>
      </c>
      <c r="D5" s="10" t="s">
        <v>153</v>
      </c>
      <c r="E5" s="10" t="s">
        <v>29</v>
      </c>
      <c r="F5" s="40">
        <v>500000</v>
      </c>
      <c r="G5" s="18">
        <v>44560</v>
      </c>
      <c r="H5" s="18">
        <v>45107</v>
      </c>
      <c r="I5" s="48">
        <f>4000/500000</f>
        <v>0.008</v>
      </c>
      <c r="J5" s="40">
        <v>502120.05</v>
      </c>
      <c r="K5" s="49" t="s">
        <v>25</v>
      </c>
      <c r="L5" s="50">
        <v>0</v>
      </c>
      <c r="M5" s="51">
        <v>502120.05</v>
      </c>
      <c r="N5" s="40">
        <v>100424.01</v>
      </c>
      <c r="O5" s="52">
        <v>0.1</v>
      </c>
      <c r="P5" s="40">
        <v>50212.01</v>
      </c>
      <c r="Q5" s="55"/>
    </row>
    <row r="6" ht="60" spans="1:17">
      <c r="A6" s="38">
        <v>3</v>
      </c>
      <c r="B6" s="39" t="s">
        <v>154</v>
      </c>
      <c r="C6" s="39" t="s">
        <v>155</v>
      </c>
      <c r="D6" s="9" t="s">
        <v>156</v>
      </c>
      <c r="E6" s="10" t="s">
        <v>29</v>
      </c>
      <c r="F6" s="40">
        <v>300000</v>
      </c>
      <c r="G6" s="18">
        <v>44558</v>
      </c>
      <c r="H6" s="18">
        <v>44923</v>
      </c>
      <c r="I6" s="48">
        <v>0</v>
      </c>
      <c r="J6" s="41">
        <v>295286.92</v>
      </c>
      <c r="K6" s="49" t="s">
        <v>25</v>
      </c>
      <c r="L6" s="50">
        <v>0</v>
      </c>
      <c r="M6" s="51">
        <v>295286.92</v>
      </c>
      <c r="N6" s="40">
        <v>59057.38</v>
      </c>
      <c r="O6" s="52">
        <v>0.1</v>
      </c>
      <c r="P6" s="40">
        <v>29528.69</v>
      </c>
      <c r="Q6" s="55"/>
    </row>
    <row r="7" ht="60" spans="1:17">
      <c r="A7" s="38">
        <v>4</v>
      </c>
      <c r="B7" s="39" t="s">
        <v>36</v>
      </c>
      <c r="C7" s="39" t="s">
        <v>37</v>
      </c>
      <c r="D7" s="9" t="s">
        <v>157</v>
      </c>
      <c r="E7" s="10" t="s">
        <v>29</v>
      </c>
      <c r="F7" s="40">
        <v>250000</v>
      </c>
      <c r="G7" s="18">
        <v>44603</v>
      </c>
      <c r="H7" s="18">
        <v>44968</v>
      </c>
      <c r="I7" s="48">
        <f>2000/250000</f>
        <v>0.008</v>
      </c>
      <c r="J7" s="40">
        <v>248772.3</v>
      </c>
      <c r="K7" s="49" t="s">
        <v>25</v>
      </c>
      <c r="L7" s="50">
        <v>0</v>
      </c>
      <c r="M7" s="51">
        <v>248772.3</v>
      </c>
      <c r="N7" s="40">
        <v>49754.46</v>
      </c>
      <c r="O7" s="52">
        <v>0.1</v>
      </c>
      <c r="P7" s="40">
        <v>24877.23</v>
      </c>
      <c r="Q7" s="55"/>
    </row>
    <row r="8" ht="60" spans="1:17">
      <c r="A8" s="38">
        <v>5</v>
      </c>
      <c r="B8" s="39" t="s">
        <v>36</v>
      </c>
      <c r="C8" s="39" t="s">
        <v>37</v>
      </c>
      <c r="D8" s="9" t="s">
        <v>158</v>
      </c>
      <c r="E8" s="10" t="s">
        <v>24</v>
      </c>
      <c r="F8" s="40">
        <v>300000</v>
      </c>
      <c r="G8" s="18">
        <v>44417</v>
      </c>
      <c r="H8" s="18">
        <v>44966</v>
      </c>
      <c r="I8" s="48">
        <f>3000/300000</f>
        <v>0.01</v>
      </c>
      <c r="J8" s="40">
        <v>251815.4</v>
      </c>
      <c r="K8" s="49" t="s">
        <v>25</v>
      </c>
      <c r="L8" s="50">
        <v>0</v>
      </c>
      <c r="M8" s="51">
        <v>251815.4</v>
      </c>
      <c r="N8" s="40">
        <v>50363.08</v>
      </c>
      <c r="O8" s="52">
        <v>0.1</v>
      </c>
      <c r="P8" s="40">
        <v>25181.54</v>
      </c>
      <c r="Q8" s="55"/>
    </row>
    <row r="9" ht="60" spans="1:17">
      <c r="A9" s="38">
        <v>6</v>
      </c>
      <c r="B9" s="39" t="s">
        <v>21</v>
      </c>
      <c r="C9" s="39" t="s">
        <v>22</v>
      </c>
      <c r="D9" s="9" t="s">
        <v>159</v>
      </c>
      <c r="E9" s="10" t="s">
        <v>29</v>
      </c>
      <c r="F9" s="40">
        <v>1500000</v>
      </c>
      <c r="G9" s="18">
        <v>44730</v>
      </c>
      <c r="H9" s="18">
        <v>45096</v>
      </c>
      <c r="I9" s="48">
        <f>9000/1500000</f>
        <v>0.006</v>
      </c>
      <c r="J9" s="40">
        <v>1454678.21</v>
      </c>
      <c r="K9" s="49" t="s">
        <v>25</v>
      </c>
      <c r="L9" s="50">
        <v>0</v>
      </c>
      <c r="M9" s="51">
        <v>1454678.21</v>
      </c>
      <c r="N9" s="40">
        <v>290935.63</v>
      </c>
      <c r="O9" s="52">
        <v>0.1</v>
      </c>
      <c r="P9" s="40">
        <v>145467.82</v>
      </c>
      <c r="Q9" s="55"/>
    </row>
    <row r="10" ht="60" spans="1:17">
      <c r="A10" s="38">
        <v>7</v>
      </c>
      <c r="B10" s="39" t="s">
        <v>154</v>
      </c>
      <c r="C10" s="39" t="s">
        <v>155</v>
      </c>
      <c r="D10" s="9" t="s">
        <v>160</v>
      </c>
      <c r="E10" s="10" t="s">
        <v>29</v>
      </c>
      <c r="F10" s="40">
        <v>1000000</v>
      </c>
      <c r="G10" s="18">
        <v>44533</v>
      </c>
      <c r="H10" s="18">
        <v>44988</v>
      </c>
      <c r="I10" s="48" t="s">
        <v>161</v>
      </c>
      <c r="J10" s="40">
        <v>1001076.86</v>
      </c>
      <c r="K10" s="49" t="s">
        <v>25</v>
      </c>
      <c r="L10" s="50">
        <v>0</v>
      </c>
      <c r="M10" s="51">
        <v>1001076.86</v>
      </c>
      <c r="N10" s="40">
        <v>200215.37</v>
      </c>
      <c r="O10" s="52">
        <v>0.1</v>
      </c>
      <c r="P10" s="40">
        <v>100107.69</v>
      </c>
      <c r="Q10" s="55"/>
    </row>
    <row r="11" ht="60" spans="1:17">
      <c r="A11" s="38">
        <v>8</v>
      </c>
      <c r="B11" s="39" t="s">
        <v>162</v>
      </c>
      <c r="C11" s="39" t="s">
        <v>163</v>
      </c>
      <c r="D11" s="9" t="s">
        <v>164</v>
      </c>
      <c r="E11" s="10" t="s">
        <v>29</v>
      </c>
      <c r="F11" s="40">
        <v>950000</v>
      </c>
      <c r="G11" s="18">
        <v>44599</v>
      </c>
      <c r="H11" s="18">
        <v>45053</v>
      </c>
      <c r="I11" s="48">
        <f>4750/950000</f>
        <v>0.005</v>
      </c>
      <c r="J11" s="40">
        <v>964212</v>
      </c>
      <c r="K11" s="49" t="s">
        <v>25</v>
      </c>
      <c r="L11" s="50">
        <v>0</v>
      </c>
      <c r="M11" s="51">
        <v>964212</v>
      </c>
      <c r="N11" s="40">
        <v>192842.4</v>
      </c>
      <c r="O11" s="52">
        <v>0.1</v>
      </c>
      <c r="P11" s="40">
        <v>96421.2</v>
      </c>
      <c r="Q11" s="55"/>
    </row>
    <row r="12" ht="60" spans="1:17">
      <c r="A12" s="38">
        <v>9</v>
      </c>
      <c r="B12" s="39" t="s">
        <v>154</v>
      </c>
      <c r="C12" s="39" t="s">
        <v>155</v>
      </c>
      <c r="D12" s="9" t="s">
        <v>165</v>
      </c>
      <c r="E12" s="10" t="s">
        <v>24</v>
      </c>
      <c r="F12" s="40">
        <v>800000</v>
      </c>
      <c r="G12" s="18">
        <v>44538</v>
      </c>
      <c r="H12" s="18">
        <v>44993</v>
      </c>
      <c r="I12" s="48" t="s">
        <v>161</v>
      </c>
      <c r="J12" s="40">
        <v>783273.33</v>
      </c>
      <c r="K12" s="49" t="s">
        <v>25</v>
      </c>
      <c r="L12" s="50">
        <v>0</v>
      </c>
      <c r="M12" s="51">
        <v>783273.33</v>
      </c>
      <c r="N12" s="40">
        <v>156654.66</v>
      </c>
      <c r="O12" s="52">
        <v>0.1</v>
      </c>
      <c r="P12" s="40">
        <v>78327.33</v>
      </c>
      <c r="Q12" s="55"/>
    </row>
    <row r="13" ht="60" spans="1:17">
      <c r="A13" s="38">
        <v>10</v>
      </c>
      <c r="B13" s="39" t="s">
        <v>36</v>
      </c>
      <c r="C13" s="39" t="s">
        <v>37</v>
      </c>
      <c r="D13" s="9" t="s">
        <v>166</v>
      </c>
      <c r="E13" s="10" t="s">
        <v>29</v>
      </c>
      <c r="F13" s="40">
        <v>400000</v>
      </c>
      <c r="G13" s="18">
        <v>44467</v>
      </c>
      <c r="H13" s="18">
        <v>45013</v>
      </c>
      <c r="I13" s="48">
        <v>0.008</v>
      </c>
      <c r="J13" s="40">
        <v>401628</v>
      </c>
      <c r="K13" s="49" t="s">
        <v>25</v>
      </c>
      <c r="L13" s="50">
        <v>0</v>
      </c>
      <c r="M13" s="51">
        <v>401628</v>
      </c>
      <c r="N13" s="40">
        <v>80325.6</v>
      </c>
      <c r="O13" s="52">
        <v>0.1</v>
      </c>
      <c r="P13" s="40">
        <v>40162.8</v>
      </c>
      <c r="Q13" s="55"/>
    </row>
    <row r="14" ht="60" spans="1:17">
      <c r="A14" s="38">
        <v>11</v>
      </c>
      <c r="B14" s="39" t="s">
        <v>36</v>
      </c>
      <c r="C14" s="39" t="s">
        <v>37</v>
      </c>
      <c r="D14" s="9" t="s">
        <v>167</v>
      </c>
      <c r="E14" s="10" t="s">
        <v>29</v>
      </c>
      <c r="F14" s="40">
        <v>500000</v>
      </c>
      <c r="G14" s="18">
        <v>44456</v>
      </c>
      <c r="H14" s="18">
        <v>45002</v>
      </c>
      <c r="I14" s="48">
        <v>0.008</v>
      </c>
      <c r="J14" s="40">
        <v>499998.84</v>
      </c>
      <c r="K14" s="49" t="s">
        <v>25</v>
      </c>
      <c r="L14" s="50">
        <v>0</v>
      </c>
      <c r="M14" s="51">
        <v>499998.84</v>
      </c>
      <c r="N14" s="40">
        <v>99999.77</v>
      </c>
      <c r="O14" s="52">
        <v>0.1</v>
      </c>
      <c r="P14" s="40">
        <v>49999.88</v>
      </c>
      <c r="Q14" s="55"/>
    </row>
    <row r="15" ht="60" spans="1:17">
      <c r="A15" s="38">
        <v>12</v>
      </c>
      <c r="B15" s="39" t="s">
        <v>168</v>
      </c>
      <c r="C15" s="39" t="s">
        <v>169</v>
      </c>
      <c r="D15" s="9" t="s">
        <v>170</v>
      </c>
      <c r="E15" s="10" t="s">
        <v>29</v>
      </c>
      <c r="F15" s="40">
        <v>200000</v>
      </c>
      <c r="G15" s="18">
        <v>44588</v>
      </c>
      <c r="H15" s="18">
        <v>45043</v>
      </c>
      <c r="I15" s="48">
        <f>1500/200000</f>
        <v>0.0075</v>
      </c>
      <c r="J15" s="40">
        <v>160543.6</v>
      </c>
      <c r="K15" s="49" t="s">
        <v>25</v>
      </c>
      <c r="L15" s="50">
        <v>0</v>
      </c>
      <c r="M15" s="51">
        <v>160543.6</v>
      </c>
      <c r="N15" s="40">
        <v>32108.27</v>
      </c>
      <c r="O15" s="52">
        <v>0.1</v>
      </c>
      <c r="P15" s="40">
        <v>16054.36</v>
      </c>
      <c r="Q15" s="55"/>
    </row>
    <row r="16" ht="60" spans="1:17">
      <c r="A16" s="38">
        <v>13</v>
      </c>
      <c r="B16" s="39" t="s">
        <v>33</v>
      </c>
      <c r="C16" s="39" t="s">
        <v>34</v>
      </c>
      <c r="D16" s="9" t="s">
        <v>171</v>
      </c>
      <c r="E16" s="10" t="s">
        <v>29</v>
      </c>
      <c r="F16" s="40">
        <v>1800000</v>
      </c>
      <c r="G16" s="18">
        <v>45062</v>
      </c>
      <c r="H16" s="18">
        <v>45427</v>
      </c>
      <c r="I16" s="48">
        <f>14400/1800000</f>
        <v>0.008</v>
      </c>
      <c r="J16" s="40">
        <v>1806919.7</v>
      </c>
      <c r="K16" s="49" t="s">
        <v>25</v>
      </c>
      <c r="L16" s="50">
        <v>0</v>
      </c>
      <c r="M16" s="51">
        <v>1806919.7</v>
      </c>
      <c r="N16" s="40">
        <v>361383.94</v>
      </c>
      <c r="O16" s="52">
        <v>0.1</v>
      </c>
      <c r="P16" s="40">
        <v>180691.97</v>
      </c>
      <c r="Q16" s="55"/>
    </row>
    <row r="17" ht="60" spans="1:17">
      <c r="A17" s="38">
        <v>14</v>
      </c>
      <c r="B17" s="39" t="s">
        <v>168</v>
      </c>
      <c r="C17" s="39" t="s">
        <v>169</v>
      </c>
      <c r="D17" s="41" t="s">
        <v>172</v>
      </c>
      <c r="E17" s="10" t="s">
        <v>29</v>
      </c>
      <c r="F17" s="40">
        <v>355000</v>
      </c>
      <c r="G17" s="18">
        <v>44599</v>
      </c>
      <c r="H17" s="18">
        <v>45053</v>
      </c>
      <c r="I17" s="48">
        <f>2662.5/355000</f>
        <v>0.0075</v>
      </c>
      <c r="J17" s="40">
        <v>356796.3</v>
      </c>
      <c r="K17" s="49" t="s">
        <v>25</v>
      </c>
      <c r="L17" s="50">
        <v>0</v>
      </c>
      <c r="M17" s="51">
        <v>356796.3</v>
      </c>
      <c r="N17" s="40">
        <v>71359.26</v>
      </c>
      <c r="O17" s="52">
        <v>0.1</v>
      </c>
      <c r="P17" s="40">
        <v>35679.63</v>
      </c>
      <c r="Q17" s="55"/>
    </row>
    <row r="18" ht="60" spans="1:17">
      <c r="A18" s="38">
        <v>15</v>
      </c>
      <c r="B18" s="39" t="s">
        <v>33</v>
      </c>
      <c r="C18" s="39" t="s">
        <v>34</v>
      </c>
      <c r="D18" s="41" t="s">
        <v>173</v>
      </c>
      <c r="E18" s="10" t="s">
        <v>29</v>
      </c>
      <c r="F18" s="40">
        <v>800000</v>
      </c>
      <c r="G18" s="18">
        <v>44586</v>
      </c>
      <c r="H18" s="18">
        <v>45041</v>
      </c>
      <c r="I18" s="48">
        <f>4000/800000</f>
        <v>0.005</v>
      </c>
      <c r="J18" s="40">
        <v>797684.81</v>
      </c>
      <c r="K18" s="49" t="s">
        <v>25</v>
      </c>
      <c r="L18" s="50">
        <v>0</v>
      </c>
      <c r="M18" s="51">
        <v>797684.81</v>
      </c>
      <c r="N18" s="40">
        <v>159536.96</v>
      </c>
      <c r="O18" s="52">
        <v>0.1</v>
      </c>
      <c r="P18" s="40">
        <v>79768.48</v>
      </c>
      <c r="Q18" s="55"/>
    </row>
    <row r="19" ht="60" spans="1:17">
      <c r="A19" s="38">
        <v>16</v>
      </c>
      <c r="B19" s="39" t="s">
        <v>33</v>
      </c>
      <c r="C19" s="39" t="s">
        <v>34</v>
      </c>
      <c r="D19" s="41" t="s">
        <v>174</v>
      </c>
      <c r="E19" s="10" t="s">
        <v>29</v>
      </c>
      <c r="F19" s="40">
        <v>385000</v>
      </c>
      <c r="G19" s="18">
        <v>44589</v>
      </c>
      <c r="H19" s="18">
        <v>45044</v>
      </c>
      <c r="I19" s="48">
        <f>1925/385000</f>
        <v>0.005</v>
      </c>
      <c r="J19" s="40">
        <v>386507.07</v>
      </c>
      <c r="K19" s="49" t="s">
        <v>25</v>
      </c>
      <c r="L19" s="50">
        <v>0</v>
      </c>
      <c r="M19" s="51">
        <v>386507.07</v>
      </c>
      <c r="N19" s="40">
        <v>77301.41</v>
      </c>
      <c r="O19" s="52">
        <v>0.1</v>
      </c>
      <c r="P19" s="40">
        <v>38650.71</v>
      </c>
      <c r="Q19" s="55"/>
    </row>
    <row r="20" ht="60" spans="1:17">
      <c r="A20" s="38">
        <v>17</v>
      </c>
      <c r="B20" s="39" t="s">
        <v>33</v>
      </c>
      <c r="C20" s="39" t="s">
        <v>34</v>
      </c>
      <c r="D20" s="41" t="s">
        <v>175</v>
      </c>
      <c r="E20" s="10" t="s">
        <v>29</v>
      </c>
      <c r="F20" s="40">
        <v>1000000</v>
      </c>
      <c r="G20" s="18">
        <v>44581</v>
      </c>
      <c r="H20" s="18">
        <v>45037</v>
      </c>
      <c r="I20" s="48">
        <f>5000/1000000</f>
        <v>0.005</v>
      </c>
      <c r="J20" s="40">
        <v>1002135.02</v>
      </c>
      <c r="K20" s="49" t="s">
        <v>25</v>
      </c>
      <c r="L20" s="50">
        <v>0</v>
      </c>
      <c r="M20" s="51">
        <v>1002135.02</v>
      </c>
      <c r="N20" s="40">
        <v>200427</v>
      </c>
      <c r="O20" s="52">
        <v>0.1</v>
      </c>
      <c r="P20" s="40">
        <v>100213.5</v>
      </c>
      <c r="Q20" s="55"/>
    </row>
    <row r="21" ht="60" spans="1:17">
      <c r="A21" s="38">
        <v>18</v>
      </c>
      <c r="B21" s="39" t="s">
        <v>33</v>
      </c>
      <c r="C21" s="39" t="s">
        <v>34</v>
      </c>
      <c r="D21" s="41" t="s">
        <v>176</v>
      </c>
      <c r="E21" s="10" t="s">
        <v>29</v>
      </c>
      <c r="F21" s="40">
        <v>1000000</v>
      </c>
      <c r="G21" s="18">
        <v>44589</v>
      </c>
      <c r="H21" s="18">
        <v>45044</v>
      </c>
      <c r="I21" s="48">
        <f>5000/1000000</f>
        <v>0.005</v>
      </c>
      <c r="J21" s="40">
        <v>998239.5</v>
      </c>
      <c r="K21" s="49" t="s">
        <v>25</v>
      </c>
      <c r="L21" s="50">
        <v>0</v>
      </c>
      <c r="M21" s="51">
        <v>998239.5</v>
      </c>
      <c r="N21" s="40">
        <v>199647.9</v>
      </c>
      <c r="O21" s="52">
        <v>0.1</v>
      </c>
      <c r="P21" s="40">
        <v>99823.95</v>
      </c>
      <c r="Q21" s="55"/>
    </row>
    <row r="22" ht="60" spans="1:17">
      <c r="A22" s="38">
        <v>19</v>
      </c>
      <c r="B22" s="39" t="s">
        <v>162</v>
      </c>
      <c r="C22" s="39" t="s">
        <v>163</v>
      </c>
      <c r="D22" s="12" t="s">
        <v>177</v>
      </c>
      <c r="E22" s="10" t="s">
        <v>29</v>
      </c>
      <c r="F22" s="40">
        <v>2500000</v>
      </c>
      <c r="G22" s="18">
        <v>44939</v>
      </c>
      <c r="H22" s="18">
        <v>45304</v>
      </c>
      <c r="I22" s="48">
        <f>17500/2500000</f>
        <v>0.007</v>
      </c>
      <c r="J22" s="40">
        <v>2500000</v>
      </c>
      <c r="K22" s="49" t="s">
        <v>25</v>
      </c>
      <c r="L22" s="50">
        <v>0</v>
      </c>
      <c r="M22" s="51">
        <v>2500000</v>
      </c>
      <c r="N22" s="40">
        <v>500000</v>
      </c>
      <c r="O22" s="52">
        <v>0.1</v>
      </c>
      <c r="P22" s="40">
        <v>250000</v>
      </c>
      <c r="Q22" s="55"/>
    </row>
    <row r="23" ht="60" spans="1:17">
      <c r="A23" s="38">
        <v>20</v>
      </c>
      <c r="B23" s="39" t="s">
        <v>154</v>
      </c>
      <c r="C23" s="39" t="s">
        <v>155</v>
      </c>
      <c r="D23" s="12" t="s">
        <v>178</v>
      </c>
      <c r="E23" s="10" t="s">
        <v>29</v>
      </c>
      <c r="F23" s="40">
        <v>1114000</v>
      </c>
      <c r="G23" s="18">
        <v>44797</v>
      </c>
      <c r="H23" s="18">
        <v>45161</v>
      </c>
      <c r="I23" s="48">
        <f>5570/1114000</f>
        <v>0.005</v>
      </c>
      <c r="J23" s="40">
        <v>920797.55</v>
      </c>
      <c r="K23" s="49" t="s">
        <v>25</v>
      </c>
      <c r="L23" s="50">
        <v>0</v>
      </c>
      <c r="M23" s="51">
        <v>920797.55</v>
      </c>
      <c r="N23" s="40">
        <v>184159.51</v>
      </c>
      <c r="O23" s="52">
        <v>0.1</v>
      </c>
      <c r="P23" s="40">
        <v>92079.76</v>
      </c>
      <c r="Q23" s="55"/>
    </row>
    <row r="24" ht="60" spans="1:17">
      <c r="A24" s="38">
        <v>21</v>
      </c>
      <c r="B24" s="39" t="s">
        <v>154</v>
      </c>
      <c r="C24" s="39" t="s">
        <v>155</v>
      </c>
      <c r="D24" s="9" t="s">
        <v>179</v>
      </c>
      <c r="E24" s="10" t="s">
        <v>29</v>
      </c>
      <c r="F24" s="40">
        <v>620000</v>
      </c>
      <c r="G24" s="18">
        <v>44854</v>
      </c>
      <c r="H24" s="18">
        <v>45219</v>
      </c>
      <c r="I24" s="48">
        <v>0.005</v>
      </c>
      <c r="J24" s="40">
        <v>625877.59</v>
      </c>
      <c r="K24" s="49" t="s">
        <v>25</v>
      </c>
      <c r="L24" s="50">
        <v>0</v>
      </c>
      <c r="M24" s="51">
        <v>625877.59</v>
      </c>
      <c r="N24" s="40">
        <v>125175.52</v>
      </c>
      <c r="O24" s="52">
        <v>0.1</v>
      </c>
      <c r="P24" s="40">
        <v>62587.76</v>
      </c>
      <c r="Q24" s="55"/>
    </row>
    <row r="25" ht="60" spans="1:17">
      <c r="A25" s="38">
        <v>22</v>
      </c>
      <c r="B25" s="39" t="s">
        <v>36</v>
      </c>
      <c r="C25" s="39" t="s">
        <v>37</v>
      </c>
      <c r="D25" s="10" t="s">
        <v>180</v>
      </c>
      <c r="E25" s="10" t="s">
        <v>181</v>
      </c>
      <c r="F25" s="40">
        <v>600000</v>
      </c>
      <c r="G25" s="18">
        <v>44439</v>
      </c>
      <c r="H25" s="18">
        <v>45443</v>
      </c>
      <c r="I25" s="48">
        <f>4800/600000</f>
        <v>0.008</v>
      </c>
      <c r="J25" s="40">
        <v>602469.96</v>
      </c>
      <c r="K25" s="49" t="s">
        <v>25</v>
      </c>
      <c r="L25" s="50">
        <v>0</v>
      </c>
      <c r="M25" s="51">
        <v>602469.96</v>
      </c>
      <c r="N25" s="40">
        <v>120493.99</v>
      </c>
      <c r="O25" s="52">
        <v>0.1</v>
      </c>
      <c r="P25" s="40">
        <v>60247</v>
      </c>
      <c r="Q25" s="55"/>
    </row>
    <row r="26" ht="60" spans="1:17">
      <c r="A26" s="38">
        <v>23</v>
      </c>
      <c r="B26" s="39" t="s">
        <v>36</v>
      </c>
      <c r="C26" s="39" t="s">
        <v>37</v>
      </c>
      <c r="D26" s="10" t="s">
        <v>182</v>
      </c>
      <c r="E26" s="10" t="s">
        <v>29</v>
      </c>
      <c r="F26" s="40">
        <v>1000000</v>
      </c>
      <c r="G26" s="18">
        <v>44424</v>
      </c>
      <c r="H26" s="18">
        <v>45154</v>
      </c>
      <c r="I26" s="48">
        <f>10000/1000000</f>
        <v>0.01</v>
      </c>
      <c r="J26" s="40">
        <v>930708.48</v>
      </c>
      <c r="K26" s="49" t="s">
        <v>25</v>
      </c>
      <c r="L26" s="50">
        <v>0</v>
      </c>
      <c r="M26" s="51">
        <v>930708.48</v>
      </c>
      <c r="N26" s="40">
        <v>186141.7</v>
      </c>
      <c r="O26" s="52">
        <v>0.1</v>
      </c>
      <c r="P26" s="40">
        <v>93070.85</v>
      </c>
      <c r="Q26" s="55"/>
    </row>
    <row r="27" ht="60" spans="1:17">
      <c r="A27" s="38">
        <v>24</v>
      </c>
      <c r="B27" s="39" t="s">
        <v>36</v>
      </c>
      <c r="C27" s="39" t="s">
        <v>37</v>
      </c>
      <c r="D27" s="10" t="s">
        <v>183</v>
      </c>
      <c r="E27" s="10" t="s">
        <v>29</v>
      </c>
      <c r="F27" s="40">
        <v>1000000</v>
      </c>
      <c r="G27" s="18">
        <v>44518</v>
      </c>
      <c r="H27" s="18">
        <v>45156</v>
      </c>
      <c r="I27" s="48">
        <f>8000/1000000</f>
        <v>0.008</v>
      </c>
      <c r="J27" s="40">
        <v>1002582.05</v>
      </c>
      <c r="K27" s="49" t="s">
        <v>25</v>
      </c>
      <c r="L27" s="50">
        <v>0</v>
      </c>
      <c r="M27" s="51">
        <v>1002582.05</v>
      </c>
      <c r="N27" s="40">
        <v>200516.41</v>
      </c>
      <c r="O27" s="52">
        <v>0.1</v>
      </c>
      <c r="P27" s="40">
        <v>100258.21</v>
      </c>
      <c r="Q27" s="55"/>
    </row>
    <row r="28" ht="60" spans="1:17">
      <c r="A28" s="38">
        <v>25</v>
      </c>
      <c r="B28" s="39" t="s">
        <v>36</v>
      </c>
      <c r="C28" s="39" t="s">
        <v>37</v>
      </c>
      <c r="D28" s="10" t="s">
        <v>184</v>
      </c>
      <c r="E28" s="10" t="s">
        <v>29</v>
      </c>
      <c r="F28" s="40">
        <v>500000</v>
      </c>
      <c r="G28" s="18">
        <v>44517</v>
      </c>
      <c r="H28" s="18">
        <v>45064</v>
      </c>
      <c r="I28" s="48">
        <f>4000/500000</f>
        <v>0.008</v>
      </c>
      <c r="J28" s="40">
        <v>389345.63</v>
      </c>
      <c r="K28" s="49" t="s">
        <v>25</v>
      </c>
      <c r="L28" s="50">
        <v>0</v>
      </c>
      <c r="M28" s="51">
        <v>389345.63</v>
      </c>
      <c r="N28" s="40">
        <v>77869.13</v>
      </c>
      <c r="O28" s="52">
        <v>0.1</v>
      </c>
      <c r="P28" s="40">
        <v>38934.56</v>
      </c>
      <c r="Q28" s="55"/>
    </row>
    <row r="29" ht="60" spans="1:17">
      <c r="A29" s="38">
        <v>26</v>
      </c>
      <c r="B29" s="39" t="s">
        <v>36</v>
      </c>
      <c r="C29" s="39" t="s">
        <v>37</v>
      </c>
      <c r="D29" s="10" t="s">
        <v>185</v>
      </c>
      <c r="E29" s="10" t="s">
        <v>29</v>
      </c>
      <c r="F29" s="40">
        <v>1000000</v>
      </c>
      <c r="G29" s="18">
        <v>44421</v>
      </c>
      <c r="H29" s="18">
        <v>45151</v>
      </c>
      <c r="I29" s="48">
        <v>0.01</v>
      </c>
      <c r="J29" s="40">
        <v>899893.2</v>
      </c>
      <c r="K29" s="49" t="s">
        <v>25</v>
      </c>
      <c r="L29" s="50">
        <v>0</v>
      </c>
      <c r="M29" s="51">
        <v>899893.2</v>
      </c>
      <c r="N29" s="40">
        <v>179978.64</v>
      </c>
      <c r="O29" s="52">
        <v>0.1</v>
      </c>
      <c r="P29" s="40">
        <v>89989.32</v>
      </c>
      <c r="Q29" s="55"/>
    </row>
    <row r="30" ht="60" spans="1:17">
      <c r="A30" s="38">
        <v>27</v>
      </c>
      <c r="B30" s="39" t="s">
        <v>154</v>
      </c>
      <c r="C30" s="39" t="s">
        <v>155</v>
      </c>
      <c r="D30" s="9" t="s">
        <v>186</v>
      </c>
      <c r="E30" s="10" t="s">
        <v>29</v>
      </c>
      <c r="F30" s="40">
        <v>1000000</v>
      </c>
      <c r="G30" s="18">
        <v>44785</v>
      </c>
      <c r="H30" s="18">
        <v>45150</v>
      </c>
      <c r="I30" s="48">
        <f>5000/1000000</f>
        <v>0.005</v>
      </c>
      <c r="J30" s="40">
        <v>827610</v>
      </c>
      <c r="K30" s="49" t="s">
        <v>25</v>
      </c>
      <c r="L30" s="50">
        <v>0</v>
      </c>
      <c r="M30" s="51">
        <v>827610</v>
      </c>
      <c r="N30" s="40">
        <v>165522</v>
      </c>
      <c r="O30" s="52">
        <v>0.1</v>
      </c>
      <c r="P30" s="40">
        <v>82761</v>
      </c>
      <c r="Q30" s="55"/>
    </row>
    <row r="31" ht="60" spans="1:17">
      <c r="A31" s="38">
        <v>28</v>
      </c>
      <c r="B31" s="39" t="s">
        <v>154</v>
      </c>
      <c r="C31" s="39" t="s">
        <v>155</v>
      </c>
      <c r="D31" s="9" t="s">
        <v>187</v>
      </c>
      <c r="E31" s="10" t="s">
        <v>29</v>
      </c>
      <c r="F31" s="40">
        <v>1000000</v>
      </c>
      <c r="G31" s="18">
        <v>44561</v>
      </c>
      <c r="H31" s="18">
        <v>45199</v>
      </c>
      <c r="I31" s="48" t="s">
        <v>161</v>
      </c>
      <c r="J31" s="40">
        <v>891173.35</v>
      </c>
      <c r="K31" s="49" t="s">
        <v>25</v>
      </c>
      <c r="L31" s="50">
        <v>0</v>
      </c>
      <c r="M31" s="51">
        <v>891173.35</v>
      </c>
      <c r="N31" s="40">
        <v>178234.67</v>
      </c>
      <c r="O31" s="52">
        <v>0.1</v>
      </c>
      <c r="P31" s="40">
        <v>89117.34</v>
      </c>
      <c r="Q31" s="55"/>
    </row>
    <row r="32" ht="60" spans="1:17">
      <c r="A32" s="38">
        <v>29</v>
      </c>
      <c r="B32" s="39" t="s">
        <v>154</v>
      </c>
      <c r="C32" s="39" t="s">
        <v>155</v>
      </c>
      <c r="D32" s="9" t="s">
        <v>188</v>
      </c>
      <c r="E32" s="10" t="s">
        <v>29</v>
      </c>
      <c r="F32" s="40">
        <v>500000</v>
      </c>
      <c r="G32" s="18">
        <v>44546</v>
      </c>
      <c r="H32" s="18">
        <v>45185</v>
      </c>
      <c r="I32" s="48" t="s">
        <v>161</v>
      </c>
      <c r="J32" s="40">
        <v>450883.94</v>
      </c>
      <c r="K32" s="49" t="s">
        <v>25</v>
      </c>
      <c r="L32" s="50">
        <v>0</v>
      </c>
      <c r="M32" s="51">
        <v>450883.94</v>
      </c>
      <c r="N32" s="40">
        <v>90176.79</v>
      </c>
      <c r="O32" s="52">
        <v>0.1</v>
      </c>
      <c r="P32" s="40">
        <v>45088.39</v>
      </c>
      <c r="Q32" s="55"/>
    </row>
    <row r="33" ht="60" spans="1:17">
      <c r="A33" s="38">
        <v>30</v>
      </c>
      <c r="B33" s="39" t="s">
        <v>154</v>
      </c>
      <c r="C33" s="39" t="s">
        <v>155</v>
      </c>
      <c r="D33" s="9" t="s">
        <v>189</v>
      </c>
      <c r="E33" s="10" t="s">
        <v>29</v>
      </c>
      <c r="F33" s="40">
        <v>600000</v>
      </c>
      <c r="G33" s="18">
        <v>44854</v>
      </c>
      <c r="H33" s="18">
        <v>45219</v>
      </c>
      <c r="I33" s="48">
        <f>3000/600000</f>
        <v>0.005</v>
      </c>
      <c r="J33" s="40">
        <v>601277.78</v>
      </c>
      <c r="K33" s="49" t="s">
        <v>25</v>
      </c>
      <c r="L33" s="50">
        <v>0</v>
      </c>
      <c r="M33" s="51">
        <v>601277.78</v>
      </c>
      <c r="N33" s="40">
        <v>120255.56</v>
      </c>
      <c r="O33" s="52">
        <v>0.1</v>
      </c>
      <c r="P33" s="40">
        <v>60127.78</v>
      </c>
      <c r="Q33" s="55"/>
    </row>
    <row r="34" ht="60" spans="1:17">
      <c r="A34" s="38">
        <v>31</v>
      </c>
      <c r="B34" s="39" t="s">
        <v>154</v>
      </c>
      <c r="C34" s="39" t="s">
        <v>155</v>
      </c>
      <c r="D34" s="9" t="s">
        <v>190</v>
      </c>
      <c r="E34" s="10" t="s">
        <v>29</v>
      </c>
      <c r="F34" s="40">
        <v>1000000</v>
      </c>
      <c r="G34" s="18">
        <v>44798</v>
      </c>
      <c r="H34" s="18">
        <v>45163</v>
      </c>
      <c r="I34" s="48">
        <f>5000/1000000</f>
        <v>0.005</v>
      </c>
      <c r="J34" s="40">
        <v>994825.75</v>
      </c>
      <c r="K34" s="49" t="s">
        <v>25</v>
      </c>
      <c r="L34" s="50">
        <v>0</v>
      </c>
      <c r="M34" s="51">
        <v>994825.75</v>
      </c>
      <c r="N34" s="40">
        <v>198965.15</v>
      </c>
      <c r="O34" s="52">
        <v>0.1</v>
      </c>
      <c r="P34" s="40">
        <v>99482.58</v>
      </c>
      <c r="Q34" s="55"/>
    </row>
    <row r="35" ht="60" spans="1:17">
      <c r="A35" s="38">
        <v>32</v>
      </c>
      <c r="B35" s="39" t="s">
        <v>154</v>
      </c>
      <c r="C35" s="39" t="s">
        <v>155</v>
      </c>
      <c r="D35" s="9" t="s">
        <v>191</v>
      </c>
      <c r="E35" s="10" t="s">
        <v>29</v>
      </c>
      <c r="F35" s="40">
        <v>1000000</v>
      </c>
      <c r="G35" s="18">
        <v>44561</v>
      </c>
      <c r="H35" s="18">
        <v>45199</v>
      </c>
      <c r="I35" s="48" t="s">
        <v>161</v>
      </c>
      <c r="J35" s="40">
        <v>799980</v>
      </c>
      <c r="K35" s="49" t="s">
        <v>25</v>
      </c>
      <c r="L35" s="50">
        <v>0</v>
      </c>
      <c r="M35" s="51">
        <v>799980</v>
      </c>
      <c r="N35" s="40">
        <v>159996</v>
      </c>
      <c r="O35" s="52">
        <v>0.1</v>
      </c>
      <c r="P35" s="40">
        <v>79998</v>
      </c>
      <c r="Q35" s="55"/>
    </row>
    <row r="36" ht="60" spans="1:17">
      <c r="A36" s="38">
        <v>33</v>
      </c>
      <c r="B36" s="39" t="s">
        <v>33</v>
      </c>
      <c r="C36" s="39" t="s">
        <v>34</v>
      </c>
      <c r="D36" s="9" t="s">
        <v>192</v>
      </c>
      <c r="E36" s="10" t="s">
        <v>29</v>
      </c>
      <c r="F36" s="40">
        <v>1000000</v>
      </c>
      <c r="G36" s="18">
        <v>44768</v>
      </c>
      <c r="H36" s="18">
        <v>45225</v>
      </c>
      <c r="I36" s="48">
        <f>5000/1000000</f>
        <v>0.005</v>
      </c>
      <c r="J36" s="40">
        <v>996750</v>
      </c>
      <c r="K36" s="49" t="s">
        <v>25</v>
      </c>
      <c r="L36" s="50">
        <v>0</v>
      </c>
      <c r="M36" s="51">
        <v>996750</v>
      </c>
      <c r="N36" s="40">
        <v>199350</v>
      </c>
      <c r="O36" s="52">
        <v>0.1</v>
      </c>
      <c r="P36" s="40">
        <v>99675</v>
      </c>
      <c r="Q36" s="56"/>
    </row>
    <row r="37" ht="60" spans="1:17">
      <c r="A37" s="38">
        <v>34</v>
      </c>
      <c r="B37" s="39" t="s">
        <v>33</v>
      </c>
      <c r="C37" s="39" t="s">
        <v>34</v>
      </c>
      <c r="D37" s="9" t="s">
        <v>193</v>
      </c>
      <c r="E37" s="10" t="s">
        <v>29</v>
      </c>
      <c r="F37" s="40">
        <v>3000000</v>
      </c>
      <c r="G37" s="18">
        <v>44882</v>
      </c>
      <c r="H37" s="18">
        <v>45246</v>
      </c>
      <c r="I37" s="48">
        <f>30000/3000000</f>
        <v>0.01</v>
      </c>
      <c r="J37" s="40">
        <v>3009425</v>
      </c>
      <c r="K37" s="49" t="s">
        <v>25</v>
      </c>
      <c r="L37" s="50">
        <v>0</v>
      </c>
      <c r="M37" s="51">
        <v>3009425</v>
      </c>
      <c r="N37" s="40">
        <v>601885</v>
      </c>
      <c r="O37" s="52">
        <v>0.1</v>
      </c>
      <c r="P37" s="40">
        <v>300942.5</v>
      </c>
      <c r="Q37" s="56"/>
    </row>
    <row r="38" ht="60" spans="1:17">
      <c r="A38" s="38">
        <v>35</v>
      </c>
      <c r="B38" s="39" t="s">
        <v>33</v>
      </c>
      <c r="C38" s="39" t="s">
        <v>34</v>
      </c>
      <c r="D38" s="9" t="s">
        <v>194</v>
      </c>
      <c r="E38" s="10" t="s">
        <v>29</v>
      </c>
      <c r="F38" s="40">
        <v>5000000</v>
      </c>
      <c r="G38" s="18">
        <v>44883</v>
      </c>
      <c r="H38" s="18">
        <v>45196</v>
      </c>
      <c r="I38" s="48">
        <f>50000/5000000</f>
        <v>0.01</v>
      </c>
      <c r="J38" s="40">
        <v>5014444.44</v>
      </c>
      <c r="K38" s="49" t="s">
        <v>25</v>
      </c>
      <c r="L38" s="50">
        <v>0</v>
      </c>
      <c r="M38" s="51">
        <v>5014444.44</v>
      </c>
      <c r="N38" s="40">
        <v>1002888.89</v>
      </c>
      <c r="O38" s="52">
        <v>0.1</v>
      </c>
      <c r="P38" s="40">
        <v>501444.44</v>
      </c>
      <c r="Q38" s="56"/>
    </row>
    <row r="39" ht="60" spans="1:17">
      <c r="A39" s="38">
        <v>36</v>
      </c>
      <c r="B39" s="39" t="s">
        <v>33</v>
      </c>
      <c r="C39" s="39" t="s">
        <v>34</v>
      </c>
      <c r="D39" s="9" t="s">
        <v>195</v>
      </c>
      <c r="E39" s="10" t="s">
        <v>29</v>
      </c>
      <c r="F39" s="40">
        <v>3000000</v>
      </c>
      <c r="G39" s="18">
        <v>44720</v>
      </c>
      <c r="H39" s="18">
        <v>45252</v>
      </c>
      <c r="I39" s="48">
        <f>15000/3000000</f>
        <v>0.005</v>
      </c>
      <c r="J39" s="40">
        <v>3011451.58</v>
      </c>
      <c r="K39" s="49" t="s">
        <v>25</v>
      </c>
      <c r="L39" s="50">
        <v>0</v>
      </c>
      <c r="M39" s="51">
        <v>3011451.58</v>
      </c>
      <c r="N39" s="40">
        <v>602290.32</v>
      </c>
      <c r="O39" s="52">
        <v>0.1</v>
      </c>
      <c r="P39" s="40">
        <v>301145.16</v>
      </c>
      <c r="Q39" s="56"/>
    </row>
    <row r="40" ht="60" spans="1:17">
      <c r="A40" s="38">
        <v>37</v>
      </c>
      <c r="B40" s="39" t="s">
        <v>33</v>
      </c>
      <c r="C40" s="39" t="s">
        <v>34</v>
      </c>
      <c r="D40" s="9" t="s">
        <v>196</v>
      </c>
      <c r="E40" s="10" t="s">
        <v>29</v>
      </c>
      <c r="F40" s="40">
        <v>5000000</v>
      </c>
      <c r="G40" s="18">
        <v>44942</v>
      </c>
      <c r="H40" s="18">
        <v>45297</v>
      </c>
      <c r="I40" s="48">
        <f>50000/5000000</f>
        <v>0.01</v>
      </c>
      <c r="J40" s="40">
        <v>4978061.06</v>
      </c>
      <c r="K40" s="49" t="s">
        <v>25</v>
      </c>
      <c r="L40" s="50">
        <v>0</v>
      </c>
      <c r="M40" s="51">
        <v>4978061.06</v>
      </c>
      <c r="N40" s="40">
        <v>995612.21</v>
      </c>
      <c r="O40" s="52">
        <v>0.1</v>
      </c>
      <c r="P40" s="40">
        <v>497806.11</v>
      </c>
      <c r="Q40" s="56"/>
    </row>
    <row r="41" ht="60" spans="1:17">
      <c r="A41" s="38">
        <v>38</v>
      </c>
      <c r="B41" s="39" t="s">
        <v>33</v>
      </c>
      <c r="C41" s="39" t="s">
        <v>34</v>
      </c>
      <c r="D41" s="9" t="s">
        <v>197</v>
      </c>
      <c r="E41" s="10" t="s">
        <v>29</v>
      </c>
      <c r="F41" s="40">
        <v>600000</v>
      </c>
      <c r="G41" s="18">
        <v>44653</v>
      </c>
      <c r="H41" s="18">
        <v>45384</v>
      </c>
      <c r="I41" s="48">
        <f>3000/600000</f>
        <v>0.005</v>
      </c>
      <c r="J41" s="40">
        <v>539816.9</v>
      </c>
      <c r="K41" s="49" t="s">
        <v>25</v>
      </c>
      <c r="L41" s="50">
        <v>0</v>
      </c>
      <c r="M41" s="51">
        <v>539816.9</v>
      </c>
      <c r="N41" s="40">
        <v>107963.38</v>
      </c>
      <c r="O41" s="52">
        <v>0.1</v>
      </c>
      <c r="P41" s="40">
        <v>53981.69</v>
      </c>
      <c r="Q41" s="56"/>
    </row>
    <row r="42" ht="60" spans="1:17">
      <c r="A42" s="38">
        <v>39</v>
      </c>
      <c r="B42" s="39" t="s">
        <v>33</v>
      </c>
      <c r="C42" s="39" t="s">
        <v>34</v>
      </c>
      <c r="D42" s="9" t="s">
        <v>198</v>
      </c>
      <c r="E42" s="10" t="s">
        <v>29</v>
      </c>
      <c r="F42" s="40">
        <v>500000</v>
      </c>
      <c r="G42" s="18">
        <v>44942</v>
      </c>
      <c r="H42" s="18">
        <v>45307</v>
      </c>
      <c r="I42" s="48">
        <f>2500/500000</f>
        <v>0.005</v>
      </c>
      <c r="J42" s="40">
        <v>502213.68</v>
      </c>
      <c r="K42" s="49" t="s">
        <v>25</v>
      </c>
      <c r="L42" s="50">
        <v>0</v>
      </c>
      <c r="M42" s="51">
        <v>502213.68</v>
      </c>
      <c r="N42" s="40">
        <v>100442.74</v>
      </c>
      <c r="O42" s="52">
        <v>0.1</v>
      </c>
      <c r="P42" s="40">
        <v>50221.37</v>
      </c>
      <c r="Q42" s="56"/>
    </row>
    <row r="43" ht="60" spans="1:17">
      <c r="A43" s="38">
        <v>40</v>
      </c>
      <c r="B43" s="39" t="s">
        <v>199</v>
      </c>
      <c r="C43" s="39" t="s">
        <v>200</v>
      </c>
      <c r="D43" s="9" t="s">
        <v>201</v>
      </c>
      <c r="E43" s="10" t="s">
        <v>29</v>
      </c>
      <c r="F43" s="40">
        <v>800000</v>
      </c>
      <c r="G43" s="18">
        <v>44591</v>
      </c>
      <c r="H43" s="18">
        <v>45412</v>
      </c>
      <c r="I43" s="48">
        <f>4000/800000</f>
        <v>0.005</v>
      </c>
      <c r="J43" s="40">
        <v>753136.15</v>
      </c>
      <c r="K43" s="49" t="s">
        <v>25</v>
      </c>
      <c r="L43" s="50">
        <v>0</v>
      </c>
      <c r="M43" s="51">
        <v>753136.15</v>
      </c>
      <c r="N43" s="40">
        <v>150627.23</v>
      </c>
      <c r="O43" s="52">
        <v>0.1</v>
      </c>
      <c r="P43" s="40">
        <v>75313.62</v>
      </c>
      <c r="Q43" s="56"/>
    </row>
    <row r="44" ht="60" spans="1:17">
      <c r="A44" s="38">
        <v>41</v>
      </c>
      <c r="B44" s="39" t="s">
        <v>36</v>
      </c>
      <c r="C44" s="39" t="s">
        <v>37</v>
      </c>
      <c r="D44" s="9" t="s">
        <v>202</v>
      </c>
      <c r="E44" s="10" t="s">
        <v>29</v>
      </c>
      <c r="F44" s="40">
        <v>2000000</v>
      </c>
      <c r="G44" s="18">
        <v>44946</v>
      </c>
      <c r="H44" s="18">
        <v>45309</v>
      </c>
      <c r="I44" s="48">
        <f>20000/2000000</f>
        <v>0.01</v>
      </c>
      <c r="J44" s="40">
        <v>1995821.87</v>
      </c>
      <c r="K44" s="49" t="s">
        <v>25</v>
      </c>
      <c r="L44" s="50">
        <v>0</v>
      </c>
      <c r="M44" s="51">
        <v>1995821.87</v>
      </c>
      <c r="N44" s="40">
        <v>399164.37</v>
      </c>
      <c r="O44" s="52">
        <v>0.1</v>
      </c>
      <c r="P44" s="40">
        <v>199582.19</v>
      </c>
      <c r="Q44" s="56"/>
    </row>
    <row r="45" ht="60" spans="1:17">
      <c r="A45" s="38">
        <v>42</v>
      </c>
      <c r="B45" s="39" t="s">
        <v>36</v>
      </c>
      <c r="C45" s="39" t="s">
        <v>37</v>
      </c>
      <c r="D45" s="10" t="s">
        <v>203</v>
      </c>
      <c r="E45" s="10" t="s">
        <v>29</v>
      </c>
      <c r="F45" s="40">
        <v>1000000</v>
      </c>
      <c r="G45" s="18">
        <v>44490</v>
      </c>
      <c r="H45" s="18">
        <v>44947</v>
      </c>
      <c r="I45" s="48">
        <f>8000/1000000</f>
        <v>0.008</v>
      </c>
      <c r="J45" s="40">
        <v>908909.96</v>
      </c>
      <c r="K45" s="49" t="s">
        <v>25</v>
      </c>
      <c r="L45" s="50">
        <v>0</v>
      </c>
      <c r="M45" s="51">
        <v>908909.96</v>
      </c>
      <c r="N45" s="40">
        <v>181781.99</v>
      </c>
      <c r="O45" s="52">
        <v>0.1</v>
      </c>
      <c r="P45" s="40">
        <v>90891</v>
      </c>
      <c r="Q45" s="56"/>
    </row>
    <row r="46" ht="60" spans="1:17">
      <c r="A46" s="38">
        <v>43</v>
      </c>
      <c r="B46" s="39" t="s">
        <v>36</v>
      </c>
      <c r="C46" s="39" t="s">
        <v>37</v>
      </c>
      <c r="D46" s="10" t="s">
        <v>204</v>
      </c>
      <c r="E46" s="10" t="s">
        <v>29</v>
      </c>
      <c r="F46" s="40">
        <v>722000</v>
      </c>
      <c r="G46" s="18">
        <v>44588</v>
      </c>
      <c r="H46" s="18">
        <v>44953</v>
      </c>
      <c r="I46" s="48">
        <v>0.01</v>
      </c>
      <c r="J46" s="40">
        <v>723794.55</v>
      </c>
      <c r="K46" s="49" t="s">
        <v>25</v>
      </c>
      <c r="L46" s="50">
        <v>0</v>
      </c>
      <c r="M46" s="51">
        <v>723794.55</v>
      </c>
      <c r="N46" s="40">
        <v>144758.91</v>
      </c>
      <c r="O46" s="52">
        <v>0.1</v>
      </c>
      <c r="P46" s="40">
        <v>72379.46</v>
      </c>
      <c r="Q46" s="56"/>
    </row>
    <row r="47" ht="60" spans="1:17">
      <c r="A47" s="38">
        <v>44</v>
      </c>
      <c r="B47" s="39" t="s">
        <v>36</v>
      </c>
      <c r="C47" s="39" t="s">
        <v>37</v>
      </c>
      <c r="D47" s="9" t="s">
        <v>205</v>
      </c>
      <c r="E47" s="10" t="s">
        <v>29</v>
      </c>
      <c r="F47" s="40">
        <v>500000</v>
      </c>
      <c r="G47" s="18">
        <v>44589</v>
      </c>
      <c r="H47" s="18">
        <v>44954</v>
      </c>
      <c r="I47" s="48">
        <v>0.008</v>
      </c>
      <c r="J47" s="40">
        <v>498857.36</v>
      </c>
      <c r="K47" s="49" t="s">
        <v>25</v>
      </c>
      <c r="L47" s="50">
        <v>0</v>
      </c>
      <c r="M47" s="51">
        <v>498857.36</v>
      </c>
      <c r="N47" s="40">
        <v>99771.47</v>
      </c>
      <c r="O47" s="52">
        <v>0.1</v>
      </c>
      <c r="P47" s="40">
        <v>49885.74</v>
      </c>
      <c r="Q47" s="56"/>
    </row>
    <row r="48" ht="60" spans="1:17">
      <c r="A48" s="38">
        <v>45</v>
      </c>
      <c r="B48" s="39" t="s">
        <v>36</v>
      </c>
      <c r="C48" s="39" t="s">
        <v>37</v>
      </c>
      <c r="D48" s="9" t="s">
        <v>206</v>
      </c>
      <c r="E48" s="10" t="s">
        <v>29</v>
      </c>
      <c r="F48" s="40">
        <v>200000</v>
      </c>
      <c r="G48" s="18">
        <v>44574</v>
      </c>
      <c r="H48" s="18">
        <v>44939</v>
      </c>
      <c r="I48" s="48">
        <f>1600/200000</f>
        <v>0.008</v>
      </c>
      <c r="J48" s="40">
        <v>68983.54</v>
      </c>
      <c r="K48" s="49" t="s">
        <v>25</v>
      </c>
      <c r="L48" s="50">
        <v>0</v>
      </c>
      <c r="M48" s="51">
        <v>68983.54</v>
      </c>
      <c r="N48" s="40">
        <v>13796.71</v>
      </c>
      <c r="O48" s="52">
        <v>0.1</v>
      </c>
      <c r="P48" s="40">
        <v>6898.35</v>
      </c>
      <c r="Q48" s="56"/>
    </row>
    <row r="49" ht="60" spans="1:17">
      <c r="A49" s="38">
        <v>46</v>
      </c>
      <c r="B49" s="39" t="s">
        <v>36</v>
      </c>
      <c r="C49" s="39" t="s">
        <v>37</v>
      </c>
      <c r="D49" s="9" t="s">
        <v>207</v>
      </c>
      <c r="E49" s="10" t="s">
        <v>29</v>
      </c>
      <c r="F49" s="40">
        <v>100000</v>
      </c>
      <c r="G49" s="18">
        <v>44523</v>
      </c>
      <c r="H49" s="18">
        <v>44980</v>
      </c>
      <c r="I49" s="48">
        <f>1000/100000</f>
        <v>0.01</v>
      </c>
      <c r="J49" s="40">
        <v>100682</v>
      </c>
      <c r="K49" s="49" t="s">
        <v>25</v>
      </c>
      <c r="L49" s="50">
        <v>0</v>
      </c>
      <c r="M49" s="51">
        <v>100682</v>
      </c>
      <c r="N49" s="40">
        <v>20136.4</v>
      </c>
      <c r="O49" s="52">
        <v>0.1</v>
      </c>
      <c r="P49" s="40">
        <v>10068.2</v>
      </c>
      <c r="Q49" s="56"/>
    </row>
    <row r="50" ht="60" spans="1:17">
      <c r="A50" s="38">
        <v>47</v>
      </c>
      <c r="B50" s="39" t="s">
        <v>154</v>
      </c>
      <c r="C50" s="39" t="s">
        <v>155</v>
      </c>
      <c r="D50" s="9" t="s">
        <v>208</v>
      </c>
      <c r="E50" s="10" t="s">
        <v>29</v>
      </c>
      <c r="F50" s="40">
        <v>700000</v>
      </c>
      <c r="G50" s="18">
        <v>44923</v>
      </c>
      <c r="H50" s="18">
        <v>45283</v>
      </c>
      <c r="I50" s="48">
        <v>0</v>
      </c>
      <c r="J50" s="40">
        <v>707306.03</v>
      </c>
      <c r="K50" s="49" t="s">
        <v>25</v>
      </c>
      <c r="L50" s="50">
        <v>0</v>
      </c>
      <c r="M50" s="51">
        <v>707306.03</v>
      </c>
      <c r="N50" s="40">
        <v>141461.2</v>
      </c>
      <c r="O50" s="52">
        <v>0.1</v>
      </c>
      <c r="P50" s="40">
        <v>70730.6</v>
      </c>
      <c r="Q50" s="56"/>
    </row>
    <row r="51" ht="60" spans="1:17">
      <c r="A51" s="38">
        <v>48</v>
      </c>
      <c r="B51" s="39" t="s">
        <v>154</v>
      </c>
      <c r="C51" s="39" t="s">
        <v>155</v>
      </c>
      <c r="D51" s="9" t="s">
        <v>209</v>
      </c>
      <c r="E51" s="10" t="s">
        <v>29</v>
      </c>
      <c r="F51" s="40">
        <v>900000</v>
      </c>
      <c r="G51" s="18">
        <v>44768</v>
      </c>
      <c r="H51" s="18">
        <v>45316</v>
      </c>
      <c r="I51" s="48">
        <f>4500/900000</f>
        <v>0.005</v>
      </c>
      <c r="J51" s="40">
        <v>899825.33</v>
      </c>
      <c r="K51" s="49" t="s">
        <v>25</v>
      </c>
      <c r="L51" s="50">
        <v>0</v>
      </c>
      <c r="M51" s="51">
        <v>899825.33</v>
      </c>
      <c r="N51" s="40">
        <v>179965.06</v>
      </c>
      <c r="O51" s="52">
        <v>0.1</v>
      </c>
      <c r="P51" s="40">
        <v>89982.53</v>
      </c>
      <c r="Q51" s="56"/>
    </row>
    <row r="52" ht="60" spans="1:17">
      <c r="A52" s="38">
        <v>49</v>
      </c>
      <c r="B52" s="39" t="s">
        <v>168</v>
      </c>
      <c r="C52" s="39" t="s">
        <v>169</v>
      </c>
      <c r="D52" s="10" t="s">
        <v>210</v>
      </c>
      <c r="E52" s="10" t="s">
        <v>29</v>
      </c>
      <c r="F52" s="40">
        <v>270000</v>
      </c>
      <c r="G52" s="18">
        <v>44648</v>
      </c>
      <c r="H52" s="18">
        <v>45013</v>
      </c>
      <c r="I52" s="48">
        <f>2025/270000</f>
        <v>0.0075</v>
      </c>
      <c r="J52" s="40">
        <v>271098.9</v>
      </c>
      <c r="K52" s="49" t="s">
        <v>25</v>
      </c>
      <c r="L52" s="50">
        <v>0</v>
      </c>
      <c r="M52" s="51">
        <v>271098.9</v>
      </c>
      <c r="N52" s="40">
        <v>54219.78</v>
      </c>
      <c r="O52" s="52">
        <v>0.1</v>
      </c>
      <c r="P52" s="40">
        <v>27109.89</v>
      </c>
      <c r="Q52" s="56"/>
    </row>
    <row r="53" ht="60" spans="1:17">
      <c r="A53" s="38">
        <v>50</v>
      </c>
      <c r="B53" s="39" t="s">
        <v>154</v>
      </c>
      <c r="C53" s="39" t="s">
        <v>155</v>
      </c>
      <c r="D53" s="9" t="s">
        <v>211</v>
      </c>
      <c r="E53" s="10" t="s">
        <v>29</v>
      </c>
      <c r="F53" s="40">
        <v>800000</v>
      </c>
      <c r="G53" s="18">
        <v>44675</v>
      </c>
      <c r="H53" s="18">
        <v>45040</v>
      </c>
      <c r="I53" s="48">
        <f>4000/800000</f>
        <v>0.005</v>
      </c>
      <c r="J53" s="40">
        <v>766641.65</v>
      </c>
      <c r="K53" s="49" t="s">
        <v>25</v>
      </c>
      <c r="L53" s="50">
        <v>0</v>
      </c>
      <c r="M53" s="51">
        <v>766641.65</v>
      </c>
      <c r="N53" s="40">
        <v>153328.32</v>
      </c>
      <c r="O53" s="52">
        <v>0.1</v>
      </c>
      <c r="P53" s="40">
        <v>76664.17</v>
      </c>
      <c r="Q53" s="56"/>
    </row>
    <row r="54" ht="60" spans="1:17">
      <c r="A54" s="38">
        <v>51</v>
      </c>
      <c r="B54" s="39" t="s">
        <v>36</v>
      </c>
      <c r="C54" s="39" t="s">
        <v>37</v>
      </c>
      <c r="D54" s="9" t="s">
        <v>212</v>
      </c>
      <c r="E54" s="10" t="s">
        <v>29</v>
      </c>
      <c r="F54" s="40">
        <v>200000</v>
      </c>
      <c r="G54" s="18">
        <v>44468</v>
      </c>
      <c r="H54" s="18">
        <v>45014</v>
      </c>
      <c r="I54" s="48">
        <f>1600/200000</f>
        <v>0.008</v>
      </c>
      <c r="J54" s="40">
        <v>197271.46</v>
      </c>
      <c r="K54" s="49" t="s">
        <v>25</v>
      </c>
      <c r="L54" s="50">
        <v>0</v>
      </c>
      <c r="M54" s="51">
        <v>197271.46</v>
      </c>
      <c r="N54" s="40">
        <v>39454.29</v>
      </c>
      <c r="O54" s="52">
        <v>0.1</v>
      </c>
      <c r="P54" s="40">
        <v>19727.15</v>
      </c>
      <c r="Q54" s="56"/>
    </row>
    <row r="55" ht="60" spans="1:17">
      <c r="A55" s="38">
        <v>52</v>
      </c>
      <c r="B55" s="39" t="s">
        <v>36</v>
      </c>
      <c r="C55" s="39" t="s">
        <v>37</v>
      </c>
      <c r="D55" s="9" t="s">
        <v>213</v>
      </c>
      <c r="E55" s="10" t="s">
        <v>29</v>
      </c>
      <c r="F55" s="40">
        <v>1000000</v>
      </c>
      <c r="G55" s="18">
        <v>44565</v>
      </c>
      <c r="H55" s="18">
        <v>45020</v>
      </c>
      <c r="I55" s="48">
        <f>8000/1000000</f>
        <v>0.008</v>
      </c>
      <c r="J55" s="40">
        <v>1001273.86</v>
      </c>
      <c r="K55" s="49" t="s">
        <v>25</v>
      </c>
      <c r="L55" s="50">
        <v>0</v>
      </c>
      <c r="M55" s="51">
        <v>1001273.86</v>
      </c>
      <c r="N55" s="40">
        <v>200254.77</v>
      </c>
      <c r="O55" s="52">
        <v>0.1</v>
      </c>
      <c r="P55" s="40">
        <v>100127.39</v>
      </c>
      <c r="Q55" s="56"/>
    </row>
    <row r="56" ht="60" spans="1:17">
      <c r="A56" s="38">
        <v>53</v>
      </c>
      <c r="B56" s="39" t="s">
        <v>36</v>
      </c>
      <c r="C56" s="39" t="s">
        <v>37</v>
      </c>
      <c r="D56" s="9" t="s">
        <v>214</v>
      </c>
      <c r="E56" s="10" t="s">
        <v>29</v>
      </c>
      <c r="F56" s="40">
        <v>500000</v>
      </c>
      <c r="G56" s="18">
        <v>44565</v>
      </c>
      <c r="H56" s="18">
        <v>45020</v>
      </c>
      <c r="I56" s="48">
        <f>4000/500000</f>
        <v>0.008</v>
      </c>
      <c r="J56" s="40">
        <v>500706.48</v>
      </c>
      <c r="K56" s="49" t="s">
        <v>25</v>
      </c>
      <c r="L56" s="50">
        <v>0</v>
      </c>
      <c r="M56" s="51">
        <v>500706.48</v>
      </c>
      <c r="N56" s="40">
        <v>100141.3</v>
      </c>
      <c r="O56" s="52">
        <v>0.1</v>
      </c>
      <c r="P56" s="40">
        <v>50070.65</v>
      </c>
      <c r="Q56" s="56"/>
    </row>
    <row r="57" ht="60" spans="1:17">
      <c r="A57" s="38">
        <v>54</v>
      </c>
      <c r="B57" s="39" t="s">
        <v>36</v>
      </c>
      <c r="C57" s="39" t="s">
        <v>37</v>
      </c>
      <c r="D57" s="9" t="s">
        <v>215</v>
      </c>
      <c r="E57" s="10" t="s">
        <v>29</v>
      </c>
      <c r="F57" s="40">
        <v>800000</v>
      </c>
      <c r="G57" s="18">
        <v>44547</v>
      </c>
      <c r="H57" s="18">
        <v>45002</v>
      </c>
      <c r="I57" s="48">
        <f>6400/800000</f>
        <v>0.008</v>
      </c>
      <c r="J57" s="40">
        <v>799927.96</v>
      </c>
      <c r="K57" s="49" t="s">
        <v>25</v>
      </c>
      <c r="L57" s="50">
        <v>0</v>
      </c>
      <c r="M57" s="51">
        <v>799927.96</v>
      </c>
      <c r="N57" s="40">
        <v>159985.59</v>
      </c>
      <c r="O57" s="52">
        <v>0.1</v>
      </c>
      <c r="P57" s="40">
        <v>79992.8</v>
      </c>
      <c r="Q57" s="56"/>
    </row>
    <row r="58" ht="60" spans="1:17">
      <c r="A58" s="38">
        <v>55</v>
      </c>
      <c r="B58" s="39" t="s">
        <v>36</v>
      </c>
      <c r="C58" s="39" t="s">
        <v>37</v>
      </c>
      <c r="D58" s="9" t="s">
        <v>216</v>
      </c>
      <c r="E58" s="10" t="s">
        <v>29</v>
      </c>
      <c r="F58" s="40">
        <v>500000</v>
      </c>
      <c r="G58" s="18">
        <v>44470</v>
      </c>
      <c r="H58" s="18">
        <v>45017</v>
      </c>
      <c r="I58" s="48">
        <f>4000/500000</f>
        <v>0.008</v>
      </c>
      <c r="J58" s="40">
        <v>484417.66</v>
      </c>
      <c r="K58" s="49" t="s">
        <v>25</v>
      </c>
      <c r="L58" s="50">
        <v>0</v>
      </c>
      <c r="M58" s="51">
        <v>484417.66</v>
      </c>
      <c r="N58" s="40">
        <v>96883.53</v>
      </c>
      <c r="O58" s="52">
        <v>0.1</v>
      </c>
      <c r="P58" s="40">
        <v>48441.77</v>
      </c>
      <c r="Q58" s="56"/>
    </row>
    <row r="59" ht="60" spans="1:17">
      <c r="A59" s="38">
        <v>56</v>
      </c>
      <c r="B59" s="39" t="s">
        <v>36</v>
      </c>
      <c r="C59" s="39" t="s">
        <v>37</v>
      </c>
      <c r="D59" s="9" t="s">
        <v>217</v>
      </c>
      <c r="E59" s="10" t="s">
        <v>181</v>
      </c>
      <c r="F59" s="40">
        <v>300000</v>
      </c>
      <c r="G59" s="18">
        <v>44390</v>
      </c>
      <c r="H59" s="18">
        <v>45029</v>
      </c>
      <c r="I59" s="48">
        <v>0.01</v>
      </c>
      <c r="J59" s="40">
        <v>300665.74</v>
      </c>
      <c r="K59" s="49" t="s">
        <v>25</v>
      </c>
      <c r="L59" s="50">
        <v>0</v>
      </c>
      <c r="M59" s="51">
        <v>300665.74</v>
      </c>
      <c r="N59" s="40">
        <v>60133.15</v>
      </c>
      <c r="O59" s="52">
        <v>0.1</v>
      </c>
      <c r="P59" s="40">
        <v>30066.57</v>
      </c>
      <c r="Q59" s="56"/>
    </row>
    <row r="60" ht="60" spans="1:17">
      <c r="A60" s="38">
        <v>57</v>
      </c>
      <c r="B60" s="39" t="s">
        <v>154</v>
      </c>
      <c r="C60" s="39" t="s">
        <v>155</v>
      </c>
      <c r="D60" s="41" t="s">
        <v>218</v>
      </c>
      <c r="E60" s="10" t="s">
        <v>29</v>
      </c>
      <c r="F60" s="40">
        <v>450000</v>
      </c>
      <c r="G60" s="18">
        <v>44834</v>
      </c>
      <c r="H60" s="18">
        <v>45198</v>
      </c>
      <c r="I60" s="48">
        <v>0.005</v>
      </c>
      <c r="J60" s="40">
        <v>454443.75</v>
      </c>
      <c r="K60" s="49" t="s">
        <v>25</v>
      </c>
      <c r="L60" s="50">
        <v>0</v>
      </c>
      <c r="M60" s="51">
        <v>454443.75</v>
      </c>
      <c r="N60" s="40">
        <v>90888.74</v>
      </c>
      <c r="O60" s="52">
        <v>0.1</v>
      </c>
      <c r="P60" s="40">
        <v>45444.38</v>
      </c>
      <c r="Q60" s="56"/>
    </row>
    <row r="61" ht="60" spans="1:17">
      <c r="A61" s="38">
        <v>58</v>
      </c>
      <c r="B61" s="39" t="s">
        <v>219</v>
      </c>
      <c r="C61" s="39" t="s">
        <v>220</v>
      </c>
      <c r="D61" s="10" t="s">
        <v>221</v>
      </c>
      <c r="E61" s="10" t="s">
        <v>29</v>
      </c>
      <c r="F61" s="40">
        <v>2050000</v>
      </c>
      <c r="G61" s="18">
        <v>44813</v>
      </c>
      <c r="H61" s="18">
        <v>45177</v>
      </c>
      <c r="I61" s="48">
        <f>20500/2050000</f>
        <v>0.01</v>
      </c>
      <c r="J61" s="40">
        <v>2050000</v>
      </c>
      <c r="K61" s="49" t="s">
        <v>25</v>
      </c>
      <c r="L61" s="50">
        <v>0</v>
      </c>
      <c r="M61" s="51">
        <v>2050000</v>
      </c>
      <c r="N61" s="40">
        <v>410000</v>
      </c>
      <c r="O61" s="52">
        <v>0.1</v>
      </c>
      <c r="P61" s="40">
        <v>205000</v>
      </c>
      <c r="Q61" s="56"/>
    </row>
    <row r="62" ht="60" spans="1:17">
      <c r="A62" s="38">
        <v>59</v>
      </c>
      <c r="B62" s="39" t="s">
        <v>154</v>
      </c>
      <c r="C62" s="39" t="s">
        <v>155</v>
      </c>
      <c r="D62" s="41" t="s">
        <v>222</v>
      </c>
      <c r="E62" s="10" t="s">
        <v>29</v>
      </c>
      <c r="F62" s="40">
        <v>1000000</v>
      </c>
      <c r="G62" s="18">
        <v>44576</v>
      </c>
      <c r="H62" s="18">
        <v>45031</v>
      </c>
      <c r="I62" s="48">
        <f t="shared" ref="I62:I65" si="0">5000/1000000</f>
        <v>0.005</v>
      </c>
      <c r="J62" s="40">
        <v>998651.54</v>
      </c>
      <c r="K62" s="49" t="s">
        <v>25</v>
      </c>
      <c r="L62" s="50">
        <v>0</v>
      </c>
      <c r="M62" s="51">
        <v>998651.54</v>
      </c>
      <c r="N62" s="40">
        <v>199730.31</v>
      </c>
      <c r="O62" s="52">
        <v>0.1</v>
      </c>
      <c r="P62" s="40">
        <v>99865.15</v>
      </c>
      <c r="Q62" s="56"/>
    </row>
    <row r="63" ht="60" spans="1:17">
      <c r="A63" s="38">
        <v>60</v>
      </c>
      <c r="B63" s="39" t="s">
        <v>154</v>
      </c>
      <c r="C63" s="39" t="s">
        <v>155</v>
      </c>
      <c r="D63" s="12" t="s">
        <v>223</v>
      </c>
      <c r="E63" s="10" t="s">
        <v>181</v>
      </c>
      <c r="F63" s="40">
        <v>600000</v>
      </c>
      <c r="G63" s="18">
        <v>44662</v>
      </c>
      <c r="H63" s="18">
        <v>45027</v>
      </c>
      <c r="I63" s="48">
        <f>3000/600000</f>
        <v>0.005</v>
      </c>
      <c r="J63" s="40">
        <v>601301.56</v>
      </c>
      <c r="K63" s="49" t="s">
        <v>25</v>
      </c>
      <c r="L63" s="50">
        <v>0</v>
      </c>
      <c r="M63" s="51">
        <v>601301.56</v>
      </c>
      <c r="N63" s="40">
        <v>120260.31</v>
      </c>
      <c r="O63" s="52">
        <v>0.1</v>
      </c>
      <c r="P63" s="40">
        <v>60130.16</v>
      </c>
      <c r="Q63" s="56"/>
    </row>
    <row r="64" ht="60" spans="1:17">
      <c r="A64" s="38">
        <v>61</v>
      </c>
      <c r="B64" s="39" t="s">
        <v>154</v>
      </c>
      <c r="C64" s="39" t="s">
        <v>155</v>
      </c>
      <c r="D64" s="12" t="s">
        <v>224</v>
      </c>
      <c r="E64" s="10" t="s">
        <v>29</v>
      </c>
      <c r="F64" s="40">
        <v>1000000</v>
      </c>
      <c r="G64" s="18">
        <v>44575</v>
      </c>
      <c r="H64" s="18">
        <v>45030</v>
      </c>
      <c r="I64" s="48">
        <f t="shared" si="0"/>
        <v>0.005</v>
      </c>
      <c r="J64" s="40">
        <v>1005600.56</v>
      </c>
      <c r="K64" s="49" t="s">
        <v>25</v>
      </c>
      <c r="L64" s="50">
        <v>0</v>
      </c>
      <c r="M64" s="51">
        <v>1005600.56</v>
      </c>
      <c r="N64" s="40">
        <v>201120.11</v>
      </c>
      <c r="O64" s="52">
        <v>0.1</v>
      </c>
      <c r="P64" s="40">
        <v>100560.06</v>
      </c>
      <c r="Q64" s="56"/>
    </row>
    <row r="65" ht="60" spans="1:17">
      <c r="A65" s="38">
        <v>62</v>
      </c>
      <c r="B65" s="39" t="s">
        <v>154</v>
      </c>
      <c r="C65" s="39" t="s">
        <v>155</v>
      </c>
      <c r="D65" s="41" t="s">
        <v>225</v>
      </c>
      <c r="E65" s="10" t="s">
        <v>29</v>
      </c>
      <c r="F65" s="40">
        <v>1000000</v>
      </c>
      <c r="G65" s="18">
        <v>44483</v>
      </c>
      <c r="H65" s="18">
        <v>45030</v>
      </c>
      <c r="I65" s="48">
        <f t="shared" si="0"/>
        <v>0.005</v>
      </c>
      <c r="J65" s="40">
        <v>1001763.78</v>
      </c>
      <c r="K65" s="49" t="s">
        <v>25</v>
      </c>
      <c r="L65" s="50">
        <v>0</v>
      </c>
      <c r="M65" s="51">
        <v>1001763.78</v>
      </c>
      <c r="N65" s="40">
        <v>200352.76</v>
      </c>
      <c r="O65" s="52">
        <v>0.1</v>
      </c>
      <c r="P65" s="40">
        <v>100176.38</v>
      </c>
      <c r="Q65" s="56"/>
    </row>
    <row r="66" ht="60" spans="1:17">
      <c r="A66" s="38">
        <v>63</v>
      </c>
      <c r="B66" s="39" t="s">
        <v>154</v>
      </c>
      <c r="C66" s="39" t="s">
        <v>155</v>
      </c>
      <c r="D66" s="41" t="s">
        <v>226</v>
      </c>
      <c r="E66" s="10" t="s">
        <v>29</v>
      </c>
      <c r="F66" s="40">
        <v>800000</v>
      </c>
      <c r="G66" s="18">
        <v>44491</v>
      </c>
      <c r="H66" s="18">
        <v>45038</v>
      </c>
      <c r="I66" s="48">
        <f>4000/800000</f>
        <v>0.005</v>
      </c>
      <c r="J66" s="40">
        <v>802728</v>
      </c>
      <c r="K66" s="49" t="s">
        <v>25</v>
      </c>
      <c r="L66" s="50">
        <v>0</v>
      </c>
      <c r="M66" s="51">
        <v>802728</v>
      </c>
      <c r="N66" s="40">
        <v>160545.6</v>
      </c>
      <c r="O66" s="52">
        <v>0.1</v>
      </c>
      <c r="P66" s="40">
        <v>80272.8</v>
      </c>
      <c r="Q66" s="56"/>
    </row>
    <row r="67" ht="60" spans="1:17">
      <c r="A67" s="38">
        <v>64</v>
      </c>
      <c r="B67" s="39" t="s">
        <v>154</v>
      </c>
      <c r="C67" s="39" t="s">
        <v>155</v>
      </c>
      <c r="D67" s="41" t="s">
        <v>227</v>
      </c>
      <c r="E67" s="10" t="s">
        <v>29</v>
      </c>
      <c r="F67" s="40">
        <v>600000</v>
      </c>
      <c r="G67" s="18">
        <v>44575</v>
      </c>
      <c r="H67" s="18">
        <v>45030</v>
      </c>
      <c r="I67" s="48">
        <f>3000/600000</f>
        <v>0.005</v>
      </c>
      <c r="J67" s="40">
        <v>378732.66</v>
      </c>
      <c r="K67" s="49" t="s">
        <v>25</v>
      </c>
      <c r="L67" s="50">
        <v>0</v>
      </c>
      <c r="M67" s="51">
        <v>378732.66</v>
      </c>
      <c r="N67" s="40">
        <v>75746.53</v>
      </c>
      <c r="O67" s="52">
        <v>0.1</v>
      </c>
      <c r="P67" s="40">
        <v>37873.27</v>
      </c>
      <c r="Q67" s="56"/>
    </row>
    <row r="68" ht="60" spans="1:17">
      <c r="A68" s="38">
        <v>65</v>
      </c>
      <c r="B68" s="39" t="s">
        <v>154</v>
      </c>
      <c r="C68" s="39" t="s">
        <v>155</v>
      </c>
      <c r="D68" s="12" t="s">
        <v>228</v>
      </c>
      <c r="E68" s="10" t="s">
        <v>29</v>
      </c>
      <c r="F68" s="40">
        <v>800000</v>
      </c>
      <c r="G68" s="18">
        <v>44580</v>
      </c>
      <c r="H68" s="18">
        <v>45035</v>
      </c>
      <c r="I68" s="48">
        <f>4000/800000</f>
        <v>0.005</v>
      </c>
      <c r="J68" s="40">
        <v>609285.98</v>
      </c>
      <c r="K68" s="49" t="s">
        <v>25</v>
      </c>
      <c r="L68" s="50">
        <v>0</v>
      </c>
      <c r="M68" s="51">
        <v>609285.98</v>
      </c>
      <c r="N68" s="40">
        <v>121857.2</v>
      </c>
      <c r="O68" s="52">
        <v>0.1</v>
      </c>
      <c r="P68" s="40">
        <v>60928.6</v>
      </c>
      <c r="Q68" s="56"/>
    </row>
    <row r="69" ht="60" spans="1:17">
      <c r="A69" s="38">
        <v>66</v>
      </c>
      <c r="B69" s="39" t="s">
        <v>154</v>
      </c>
      <c r="C69" s="39" t="s">
        <v>155</v>
      </c>
      <c r="D69" s="12" t="s">
        <v>229</v>
      </c>
      <c r="E69" s="10" t="s">
        <v>29</v>
      </c>
      <c r="F69" s="40">
        <v>700000</v>
      </c>
      <c r="G69" s="18">
        <v>44561</v>
      </c>
      <c r="H69" s="18">
        <v>45107</v>
      </c>
      <c r="I69" s="48">
        <v>0</v>
      </c>
      <c r="J69" s="40">
        <v>709932.94</v>
      </c>
      <c r="K69" s="49" t="s">
        <v>25</v>
      </c>
      <c r="L69" s="50">
        <v>0</v>
      </c>
      <c r="M69" s="51">
        <v>709932.94</v>
      </c>
      <c r="N69" s="40">
        <v>141986.59</v>
      </c>
      <c r="O69" s="52">
        <v>0.1</v>
      </c>
      <c r="P69" s="40">
        <v>70993.29</v>
      </c>
      <c r="Q69" s="56"/>
    </row>
    <row r="70" ht="40.95" customHeight="1" spans="1:17">
      <c r="A70" s="38">
        <v>67</v>
      </c>
      <c r="B70" s="39" t="s">
        <v>154</v>
      </c>
      <c r="C70" s="39" t="s">
        <v>155</v>
      </c>
      <c r="D70" s="12" t="s">
        <v>230</v>
      </c>
      <c r="E70" s="10" t="s">
        <v>29</v>
      </c>
      <c r="F70" s="40">
        <v>600000</v>
      </c>
      <c r="G70" s="18">
        <v>44572</v>
      </c>
      <c r="H70" s="18">
        <v>45027</v>
      </c>
      <c r="I70" s="48">
        <f>3000/600000</f>
        <v>0.005</v>
      </c>
      <c r="J70" s="40">
        <v>603300</v>
      </c>
      <c r="K70" s="49" t="s">
        <v>25</v>
      </c>
      <c r="L70" s="50">
        <v>0</v>
      </c>
      <c r="M70" s="51">
        <v>603300</v>
      </c>
      <c r="N70" s="40">
        <v>120660</v>
      </c>
      <c r="O70" s="52">
        <v>0.1</v>
      </c>
      <c r="P70" s="40">
        <v>60330</v>
      </c>
      <c r="Q70" s="56"/>
    </row>
    <row r="71" ht="60" spans="1:17">
      <c r="A71" s="38">
        <v>68</v>
      </c>
      <c r="B71" s="39" t="s">
        <v>154</v>
      </c>
      <c r="C71" s="39" t="s">
        <v>155</v>
      </c>
      <c r="D71" s="12" t="s">
        <v>231</v>
      </c>
      <c r="E71" s="10" t="s">
        <v>29</v>
      </c>
      <c r="F71" s="40">
        <v>1000000</v>
      </c>
      <c r="G71" s="18">
        <v>44490</v>
      </c>
      <c r="H71" s="18">
        <v>45037</v>
      </c>
      <c r="I71" s="48">
        <f>5000/1000000</f>
        <v>0.005</v>
      </c>
      <c r="J71" s="40">
        <v>1003300</v>
      </c>
      <c r="K71" s="49" t="s">
        <v>25</v>
      </c>
      <c r="L71" s="50">
        <v>0</v>
      </c>
      <c r="M71" s="51">
        <v>1003300</v>
      </c>
      <c r="N71" s="40">
        <v>200660</v>
      </c>
      <c r="O71" s="52">
        <v>0.1</v>
      </c>
      <c r="P71" s="40">
        <v>100330</v>
      </c>
      <c r="Q71" s="58"/>
    </row>
    <row r="72" ht="60" spans="1:17">
      <c r="A72" s="38">
        <v>69</v>
      </c>
      <c r="B72" s="39" t="s">
        <v>154</v>
      </c>
      <c r="C72" s="39" t="s">
        <v>155</v>
      </c>
      <c r="D72" s="12" t="s">
        <v>232</v>
      </c>
      <c r="E72" s="10" t="s">
        <v>29</v>
      </c>
      <c r="F72" s="40">
        <v>800000</v>
      </c>
      <c r="G72" s="18">
        <v>44666</v>
      </c>
      <c r="H72" s="18">
        <v>45031</v>
      </c>
      <c r="I72" s="48">
        <f>4000/800000</f>
        <v>0.005</v>
      </c>
      <c r="J72" s="40">
        <v>753534.1</v>
      </c>
      <c r="K72" s="49" t="s">
        <v>25</v>
      </c>
      <c r="L72" s="50">
        <v>0</v>
      </c>
      <c r="M72" s="51">
        <v>753534.1</v>
      </c>
      <c r="N72" s="40">
        <v>150706.82</v>
      </c>
      <c r="O72" s="52">
        <v>0.1</v>
      </c>
      <c r="P72" s="40">
        <v>75353.41</v>
      </c>
      <c r="Q72" s="58"/>
    </row>
    <row r="73" ht="60" spans="1:17">
      <c r="A73" s="38">
        <v>70</v>
      </c>
      <c r="B73" s="39" t="s">
        <v>154</v>
      </c>
      <c r="C73" s="39" t="s">
        <v>155</v>
      </c>
      <c r="D73" s="12" t="s">
        <v>233</v>
      </c>
      <c r="E73" s="10" t="s">
        <v>181</v>
      </c>
      <c r="F73" s="40">
        <v>500000</v>
      </c>
      <c r="G73" s="18">
        <v>44486</v>
      </c>
      <c r="H73" s="18">
        <v>45033</v>
      </c>
      <c r="I73" s="48">
        <f>2500/500000</f>
        <v>0.005</v>
      </c>
      <c r="J73" s="40">
        <v>502941.53</v>
      </c>
      <c r="K73" s="49" t="s">
        <v>25</v>
      </c>
      <c r="L73" s="50">
        <v>0</v>
      </c>
      <c r="M73" s="51">
        <v>502941.53</v>
      </c>
      <c r="N73" s="40">
        <v>100588.3</v>
      </c>
      <c r="O73" s="52">
        <v>0.1</v>
      </c>
      <c r="P73" s="40">
        <v>50294.15</v>
      </c>
      <c r="Q73" s="58"/>
    </row>
    <row r="74" ht="60" spans="1:17">
      <c r="A74" s="38">
        <v>71</v>
      </c>
      <c r="B74" s="39" t="s">
        <v>154</v>
      </c>
      <c r="C74" s="39" t="s">
        <v>155</v>
      </c>
      <c r="D74" s="12" t="s">
        <v>234</v>
      </c>
      <c r="E74" s="10" t="s">
        <v>29</v>
      </c>
      <c r="F74" s="40">
        <v>600000</v>
      </c>
      <c r="G74" s="18">
        <v>44571</v>
      </c>
      <c r="H74" s="18">
        <v>45026</v>
      </c>
      <c r="I74" s="48">
        <f>3000/600000</f>
        <v>0.005</v>
      </c>
      <c r="J74" s="40">
        <v>600000</v>
      </c>
      <c r="K74" s="49" t="s">
        <v>25</v>
      </c>
      <c r="L74" s="50">
        <v>0</v>
      </c>
      <c r="M74" s="51">
        <v>600000</v>
      </c>
      <c r="N74" s="40">
        <v>120000</v>
      </c>
      <c r="O74" s="52">
        <v>0.1</v>
      </c>
      <c r="P74" s="40">
        <v>60000</v>
      </c>
      <c r="Q74" s="58"/>
    </row>
    <row r="75" ht="60" spans="1:17">
      <c r="A75" s="38">
        <v>72</v>
      </c>
      <c r="B75" s="39" t="s">
        <v>154</v>
      </c>
      <c r="C75" s="39" t="s">
        <v>155</v>
      </c>
      <c r="D75" s="12" t="s">
        <v>235</v>
      </c>
      <c r="E75" s="10" t="s">
        <v>29</v>
      </c>
      <c r="F75" s="40">
        <v>800000</v>
      </c>
      <c r="G75" s="18">
        <v>44582</v>
      </c>
      <c r="H75" s="18">
        <v>45037</v>
      </c>
      <c r="I75" s="48">
        <f>4000/800000</f>
        <v>0.005</v>
      </c>
      <c r="J75" s="40">
        <v>801969.36</v>
      </c>
      <c r="K75" s="49" t="s">
        <v>25</v>
      </c>
      <c r="L75" s="50">
        <v>0</v>
      </c>
      <c r="M75" s="51">
        <v>801969.36</v>
      </c>
      <c r="N75" s="40">
        <v>160393.87</v>
      </c>
      <c r="O75" s="52">
        <v>0.1</v>
      </c>
      <c r="P75" s="40">
        <v>80196.94</v>
      </c>
      <c r="Q75" s="58"/>
    </row>
    <row r="76" ht="60" spans="1:17">
      <c r="A76" s="38">
        <v>73</v>
      </c>
      <c r="B76" s="39" t="s">
        <v>154</v>
      </c>
      <c r="C76" s="39" t="s">
        <v>155</v>
      </c>
      <c r="D76" s="41" t="s">
        <v>236</v>
      </c>
      <c r="E76" s="10" t="s">
        <v>29</v>
      </c>
      <c r="F76" s="40">
        <v>1000000</v>
      </c>
      <c r="G76" s="18">
        <v>44573</v>
      </c>
      <c r="H76" s="18">
        <v>45028</v>
      </c>
      <c r="I76" s="48">
        <f>5000/1000000</f>
        <v>0.005</v>
      </c>
      <c r="J76" s="40">
        <v>945324.66</v>
      </c>
      <c r="K76" s="49" t="s">
        <v>25</v>
      </c>
      <c r="L76" s="50">
        <v>0</v>
      </c>
      <c r="M76" s="51">
        <v>945324.66</v>
      </c>
      <c r="N76" s="40">
        <v>189064.93</v>
      </c>
      <c r="O76" s="52">
        <v>0.1</v>
      </c>
      <c r="P76" s="40">
        <v>94532.47</v>
      </c>
      <c r="Q76" s="58"/>
    </row>
    <row r="77" ht="60" spans="1:17">
      <c r="A77" s="38">
        <v>74</v>
      </c>
      <c r="B77" s="39" t="s">
        <v>36</v>
      </c>
      <c r="C77" s="39" t="s">
        <v>37</v>
      </c>
      <c r="D77" s="10" t="s">
        <v>237</v>
      </c>
      <c r="E77" s="10" t="s">
        <v>29</v>
      </c>
      <c r="F77" s="40">
        <v>3000000</v>
      </c>
      <c r="G77" s="18">
        <v>44712</v>
      </c>
      <c r="H77" s="18">
        <v>45076</v>
      </c>
      <c r="I77" s="48">
        <f>30000/3000000</f>
        <v>0.01</v>
      </c>
      <c r="J77" s="40">
        <v>2940000</v>
      </c>
      <c r="K77" s="49" t="s">
        <v>25</v>
      </c>
      <c r="L77" s="50">
        <v>0</v>
      </c>
      <c r="M77" s="51">
        <v>2940000</v>
      </c>
      <c r="N77" s="40">
        <v>588000</v>
      </c>
      <c r="O77" s="52">
        <v>0.1</v>
      </c>
      <c r="P77" s="40">
        <v>294000</v>
      </c>
      <c r="Q77" s="58"/>
    </row>
    <row r="78" ht="60" spans="1:17">
      <c r="A78" s="38">
        <v>75</v>
      </c>
      <c r="B78" s="39" t="s">
        <v>36</v>
      </c>
      <c r="C78" s="39" t="s">
        <v>37</v>
      </c>
      <c r="D78" s="10" t="s">
        <v>238</v>
      </c>
      <c r="E78" s="10" t="s">
        <v>29</v>
      </c>
      <c r="F78" s="40">
        <v>3000000</v>
      </c>
      <c r="G78" s="18">
        <v>44734</v>
      </c>
      <c r="H78" s="18">
        <v>45097</v>
      </c>
      <c r="I78" s="48">
        <f>30000/3000000</f>
        <v>0.01</v>
      </c>
      <c r="J78" s="40">
        <v>3009541.91</v>
      </c>
      <c r="K78" s="49" t="s">
        <v>25</v>
      </c>
      <c r="L78" s="50">
        <v>0</v>
      </c>
      <c r="M78" s="51">
        <v>3009541.91</v>
      </c>
      <c r="N78" s="40">
        <v>601908.38</v>
      </c>
      <c r="O78" s="52">
        <v>0.1</v>
      </c>
      <c r="P78" s="40">
        <v>300954.19</v>
      </c>
      <c r="Q78" s="58"/>
    </row>
    <row r="79" ht="60" spans="1:17">
      <c r="A79" s="38">
        <v>76</v>
      </c>
      <c r="B79" s="39" t="s">
        <v>154</v>
      </c>
      <c r="C79" s="39" t="s">
        <v>155</v>
      </c>
      <c r="D79" s="9" t="s">
        <v>239</v>
      </c>
      <c r="E79" s="10" t="s">
        <v>29</v>
      </c>
      <c r="F79" s="40">
        <v>1900000</v>
      </c>
      <c r="G79" s="18">
        <v>44720</v>
      </c>
      <c r="H79" s="18">
        <v>45085</v>
      </c>
      <c r="I79" s="48">
        <f>9500/1900000</f>
        <v>0.005</v>
      </c>
      <c r="J79" s="40">
        <v>1912884.54</v>
      </c>
      <c r="K79" s="49" t="s">
        <v>25</v>
      </c>
      <c r="L79" s="50">
        <v>0</v>
      </c>
      <c r="M79" s="51">
        <v>1912884.54</v>
      </c>
      <c r="N79" s="40">
        <v>382576.89</v>
      </c>
      <c r="O79" s="52">
        <v>0.1</v>
      </c>
      <c r="P79" s="40">
        <v>191288.45</v>
      </c>
      <c r="Q79" s="58"/>
    </row>
    <row r="80" ht="60" spans="1:17">
      <c r="A80" s="38">
        <v>77</v>
      </c>
      <c r="B80" s="39" t="s">
        <v>154</v>
      </c>
      <c r="C80" s="39" t="s">
        <v>155</v>
      </c>
      <c r="D80" s="9" t="s">
        <v>240</v>
      </c>
      <c r="E80" s="10" t="s">
        <v>29</v>
      </c>
      <c r="F80" s="40">
        <v>1200000</v>
      </c>
      <c r="G80" s="18">
        <v>44855</v>
      </c>
      <c r="H80" s="18">
        <v>45220</v>
      </c>
      <c r="I80" s="48">
        <f>6000/1200000</f>
        <v>0.005</v>
      </c>
      <c r="J80" s="40">
        <v>1200000</v>
      </c>
      <c r="K80" s="49" t="s">
        <v>25</v>
      </c>
      <c r="L80" s="50">
        <v>0</v>
      </c>
      <c r="M80" s="51">
        <v>1200000</v>
      </c>
      <c r="N80" s="40">
        <v>240000</v>
      </c>
      <c r="O80" s="52">
        <v>0.1</v>
      </c>
      <c r="P80" s="40">
        <v>120000</v>
      </c>
      <c r="Q80" s="58"/>
    </row>
    <row r="81" ht="60" spans="1:17">
      <c r="A81" s="38">
        <v>78</v>
      </c>
      <c r="B81" s="39" t="s">
        <v>154</v>
      </c>
      <c r="C81" s="39" t="s">
        <v>155</v>
      </c>
      <c r="D81" s="9" t="s">
        <v>241</v>
      </c>
      <c r="E81" s="10" t="s">
        <v>29</v>
      </c>
      <c r="F81" s="40">
        <v>647000</v>
      </c>
      <c r="G81" s="18">
        <v>44762</v>
      </c>
      <c r="H81" s="18">
        <v>45126</v>
      </c>
      <c r="I81" s="48">
        <f>3250/650000</f>
        <v>0.005</v>
      </c>
      <c r="J81" s="40">
        <v>645927.25</v>
      </c>
      <c r="K81" s="49" t="s">
        <v>25</v>
      </c>
      <c r="L81" s="50">
        <v>0</v>
      </c>
      <c r="M81" s="51">
        <v>645927.25</v>
      </c>
      <c r="N81" s="40">
        <v>129185.44</v>
      </c>
      <c r="O81" s="52">
        <v>0.1</v>
      </c>
      <c r="P81" s="40">
        <v>64592.73</v>
      </c>
      <c r="Q81" s="58"/>
    </row>
    <row r="82" ht="60" spans="1:17">
      <c r="A82" s="38">
        <v>79</v>
      </c>
      <c r="B82" s="39" t="s">
        <v>154</v>
      </c>
      <c r="C82" s="39" t="s">
        <v>155</v>
      </c>
      <c r="D82" s="9" t="s">
        <v>242</v>
      </c>
      <c r="E82" s="10" t="s">
        <v>29</v>
      </c>
      <c r="F82" s="40">
        <v>700000</v>
      </c>
      <c r="G82" s="18">
        <v>44950</v>
      </c>
      <c r="H82" s="18">
        <v>45314</v>
      </c>
      <c r="I82" s="48">
        <f>3500/700000</f>
        <v>0.005</v>
      </c>
      <c r="J82" s="40">
        <v>702747.5</v>
      </c>
      <c r="K82" s="49" t="s">
        <v>25</v>
      </c>
      <c r="L82" s="50">
        <v>0</v>
      </c>
      <c r="M82" s="51">
        <v>702747.5</v>
      </c>
      <c r="N82" s="40">
        <v>140549.5</v>
      </c>
      <c r="O82" s="52">
        <v>0.1</v>
      </c>
      <c r="P82" s="40">
        <v>70274.75</v>
      </c>
      <c r="Q82" s="58"/>
    </row>
    <row r="83" ht="60" spans="1:17">
      <c r="A83" s="38">
        <v>80</v>
      </c>
      <c r="B83" s="39" t="s">
        <v>154</v>
      </c>
      <c r="C83" s="39" t="s">
        <v>155</v>
      </c>
      <c r="D83" s="9" t="s">
        <v>243</v>
      </c>
      <c r="E83" s="10" t="s">
        <v>29</v>
      </c>
      <c r="F83" s="40">
        <v>2890000</v>
      </c>
      <c r="G83" s="18">
        <v>44792</v>
      </c>
      <c r="H83" s="18">
        <v>45157</v>
      </c>
      <c r="I83" s="48">
        <f>14450/2890000</f>
        <v>0.005</v>
      </c>
      <c r="J83" s="40">
        <v>2890000</v>
      </c>
      <c r="K83" s="49" t="s">
        <v>25</v>
      </c>
      <c r="L83" s="50">
        <v>0</v>
      </c>
      <c r="M83" s="51">
        <v>2890000</v>
      </c>
      <c r="N83" s="40">
        <v>578000</v>
      </c>
      <c r="O83" s="52">
        <v>0.1</v>
      </c>
      <c r="P83" s="40">
        <v>289000</v>
      </c>
      <c r="Q83" s="58"/>
    </row>
    <row r="84" ht="60" spans="1:17">
      <c r="A84" s="38">
        <v>81</v>
      </c>
      <c r="B84" s="39" t="s">
        <v>154</v>
      </c>
      <c r="C84" s="39" t="s">
        <v>155</v>
      </c>
      <c r="D84" s="9" t="s">
        <v>244</v>
      </c>
      <c r="E84" s="10" t="s">
        <v>29</v>
      </c>
      <c r="F84" s="40">
        <v>600000</v>
      </c>
      <c r="G84" s="18">
        <v>44887</v>
      </c>
      <c r="H84" s="18">
        <v>45252</v>
      </c>
      <c r="I84" s="48">
        <v>0</v>
      </c>
      <c r="J84" s="40">
        <v>599460.63</v>
      </c>
      <c r="K84" s="49" t="s">
        <v>25</v>
      </c>
      <c r="L84" s="50">
        <v>0</v>
      </c>
      <c r="M84" s="51">
        <v>599460.63</v>
      </c>
      <c r="N84" s="40">
        <v>119892.12</v>
      </c>
      <c r="O84" s="52">
        <v>0.1</v>
      </c>
      <c r="P84" s="40">
        <v>59946.06</v>
      </c>
      <c r="Q84" s="58"/>
    </row>
    <row r="85" ht="60" spans="1:17">
      <c r="A85" s="38">
        <v>82</v>
      </c>
      <c r="B85" s="39" t="s">
        <v>154</v>
      </c>
      <c r="C85" s="39" t="s">
        <v>155</v>
      </c>
      <c r="D85" s="10" t="s">
        <v>245</v>
      </c>
      <c r="E85" s="10" t="s">
        <v>29</v>
      </c>
      <c r="F85" s="40">
        <v>3587000</v>
      </c>
      <c r="G85" s="18">
        <v>44729</v>
      </c>
      <c r="H85" s="18">
        <v>45093</v>
      </c>
      <c r="I85" s="48">
        <f>17935/3587000</f>
        <v>0.005</v>
      </c>
      <c r="J85" s="40">
        <v>3591225.28</v>
      </c>
      <c r="K85" s="49" t="s">
        <v>25</v>
      </c>
      <c r="L85" s="50">
        <v>0</v>
      </c>
      <c r="M85" s="51">
        <v>3591225.28</v>
      </c>
      <c r="N85" s="40">
        <v>718245.06</v>
      </c>
      <c r="O85" s="52">
        <v>0.1</v>
      </c>
      <c r="P85" s="40">
        <v>359122.53</v>
      </c>
      <c r="Q85" s="58"/>
    </row>
    <row r="86" ht="60" spans="1:17">
      <c r="A86" s="38">
        <v>83</v>
      </c>
      <c r="B86" s="39" t="s">
        <v>36</v>
      </c>
      <c r="C86" s="39" t="s">
        <v>37</v>
      </c>
      <c r="D86" s="10" t="s">
        <v>246</v>
      </c>
      <c r="E86" s="10" t="s">
        <v>24</v>
      </c>
      <c r="F86" s="40">
        <v>400000</v>
      </c>
      <c r="G86" s="18">
        <v>44735</v>
      </c>
      <c r="H86" s="18">
        <v>45099</v>
      </c>
      <c r="I86" s="48">
        <f>4000/400000</f>
        <v>0.01</v>
      </c>
      <c r="J86" s="40">
        <v>400000</v>
      </c>
      <c r="K86" s="49" t="s">
        <v>25</v>
      </c>
      <c r="L86" s="50">
        <v>0</v>
      </c>
      <c r="M86" s="51">
        <v>400000</v>
      </c>
      <c r="N86" s="40">
        <v>80000</v>
      </c>
      <c r="O86" s="52">
        <v>0.1</v>
      </c>
      <c r="P86" s="40">
        <v>40000</v>
      </c>
      <c r="Q86" s="58"/>
    </row>
    <row r="87" ht="60" spans="1:17">
      <c r="A87" s="38">
        <v>84</v>
      </c>
      <c r="B87" s="39" t="s">
        <v>36</v>
      </c>
      <c r="C87" s="39" t="s">
        <v>37</v>
      </c>
      <c r="D87" s="9" t="s">
        <v>247</v>
      </c>
      <c r="E87" s="10" t="s">
        <v>248</v>
      </c>
      <c r="F87" s="40">
        <v>800000</v>
      </c>
      <c r="G87" s="18">
        <v>44453</v>
      </c>
      <c r="H87" s="18">
        <v>45091</v>
      </c>
      <c r="I87" s="48">
        <f>6400/800000</f>
        <v>0.008</v>
      </c>
      <c r="J87" s="40">
        <v>804583.06</v>
      </c>
      <c r="K87" s="49" t="s">
        <v>25</v>
      </c>
      <c r="L87" s="50">
        <v>0</v>
      </c>
      <c r="M87" s="51">
        <v>804583.06</v>
      </c>
      <c r="N87" s="40">
        <v>160916.61</v>
      </c>
      <c r="O87" s="52">
        <v>0.1</v>
      </c>
      <c r="P87" s="40">
        <v>80458.31</v>
      </c>
      <c r="Q87" s="58"/>
    </row>
    <row r="88" ht="60" spans="1:17">
      <c r="A88" s="38">
        <v>85</v>
      </c>
      <c r="B88" s="39" t="s">
        <v>36</v>
      </c>
      <c r="C88" s="39" t="s">
        <v>37</v>
      </c>
      <c r="D88" s="9" t="s">
        <v>249</v>
      </c>
      <c r="E88" s="10" t="s">
        <v>24</v>
      </c>
      <c r="F88" s="40">
        <v>500000</v>
      </c>
      <c r="G88" s="18">
        <v>44524</v>
      </c>
      <c r="H88" s="18">
        <v>45070</v>
      </c>
      <c r="I88" s="48">
        <v>0.008</v>
      </c>
      <c r="J88" s="40">
        <v>500129.26</v>
      </c>
      <c r="K88" s="49" t="s">
        <v>25</v>
      </c>
      <c r="L88" s="50">
        <v>0</v>
      </c>
      <c r="M88" s="51">
        <v>500129.26</v>
      </c>
      <c r="N88" s="40">
        <v>100025.85</v>
      </c>
      <c r="O88" s="52">
        <v>0.1</v>
      </c>
      <c r="P88" s="40">
        <v>50012.93</v>
      </c>
      <c r="Q88" s="58"/>
    </row>
    <row r="89" ht="60" spans="1:17">
      <c r="A89" s="38">
        <v>86</v>
      </c>
      <c r="B89" s="39" t="s">
        <v>36</v>
      </c>
      <c r="C89" s="39" t="s">
        <v>37</v>
      </c>
      <c r="D89" s="9" t="s">
        <v>250</v>
      </c>
      <c r="E89" s="10" t="s">
        <v>29</v>
      </c>
      <c r="F89" s="40">
        <v>900000</v>
      </c>
      <c r="G89" s="18">
        <v>44428</v>
      </c>
      <c r="H89" s="18">
        <v>45066</v>
      </c>
      <c r="I89" s="48">
        <v>0.008</v>
      </c>
      <c r="J89" s="40">
        <v>899929.04</v>
      </c>
      <c r="K89" s="49" t="s">
        <v>25</v>
      </c>
      <c r="L89" s="50">
        <v>0</v>
      </c>
      <c r="M89" s="51">
        <v>899929.04</v>
      </c>
      <c r="N89" s="40">
        <v>179985.81</v>
      </c>
      <c r="O89" s="52">
        <v>0.1</v>
      </c>
      <c r="P89" s="40">
        <v>89992.9</v>
      </c>
      <c r="Q89" s="58"/>
    </row>
    <row r="90" ht="60" spans="1:17">
      <c r="A90" s="38">
        <v>87</v>
      </c>
      <c r="B90" s="39" t="s">
        <v>36</v>
      </c>
      <c r="C90" s="39" t="s">
        <v>37</v>
      </c>
      <c r="D90" s="9" t="s">
        <v>251</v>
      </c>
      <c r="E90" s="10" t="s">
        <v>29</v>
      </c>
      <c r="F90" s="40">
        <v>562000</v>
      </c>
      <c r="G90" s="18">
        <v>44433</v>
      </c>
      <c r="H90" s="18">
        <v>45071</v>
      </c>
      <c r="I90" s="48">
        <v>0.008</v>
      </c>
      <c r="J90" s="40">
        <v>565956.48</v>
      </c>
      <c r="K90" s="49" t="s">
        <v>25</v>
      </c>
      <c r="L90" s="50">
        <v>0</v>
      </c>
      <c r="M90" s="51">
        <v>565956.48</v>
      </c>
      <c r="N90" s="40">
        <v>113191.3</v>
      </c>
      <c r="O90" s="52">
        <v>0.1</v>
      </c>
      <c r="P90" s="40">
        <v>56595.65</v>
      </c>
      <c r="Q90" s="58"/>
    </row>
    <row r="91" ht="60" spans="1:17">
      <c r="A91" s="38">
        <v>88</v>
      </c>
      <c r="B91" s="39" t="s">
        <v>36</v>
      </c>
      <c r="C91" s="39" t="s">
        <v>37</v>
      </c>
      <c r="D91" s="9" t="s">
        <v>252</v>
      </c>
      <c r="E91" s="10" t="s">
        <v>29</v>
      </c>
      <c r="F91" s="40">
        <v>500000</v>
      </c>
      <c r="G91" s="18">
        <v>44524</v>
      </c>
      <c r="H91" s="18">
        <v>45070</v>
      </c>
      <c r="I91" s="48">
        <v>0.008</v>
      </c>
      <c r="J91" s="40">
        <v>482120.24</v>
      </c>
      <c r="K91" s="49" t="s">
        <v>25</v>
      </c>
      <c r="L91" s="50">
        <v>0</v>
      </c>
      <c r="M91" s="51">
        <v>482120.24</v>
      </c>
      <c r="N91" s="40">
        <v>96424.05</v>
      </c>
      <c r="O91" s="52">
        <v>0.1</v>
      </c>
      <c r="P91" s="40">
        <v>48212.02</v>
      </c>
      <c r="Q91" s="58"/>
    </row>
    <row r="92" ht="60" spans="1:17">
      <c r="A92" s="38">
        <v>89</v>
      </c>
      <c r="B92" s="39" t="s">
        <v>154</v>
      </c>
      <c r="C92" s="39" t="s">
        <v>155</v>
      </c>
      <c r="D92" s="9" t="s">
        <v>253</v>
      </c>
      <c r="E92" s="10" t="s">
        <v>29</v>
      </c>
      <c r="F92" s="40">
        <v>200000</v>
      </c>
      <c r="G92" s="18">
        <v>44774</v>
      </c>
      <c r="H92" s="18">
        <v>45139</v>
      </c>
      <c r="I92" s="48">
        <v>0.005</v>
      </c>
      <c r="J92" s="40">
        <v>200810.4</v>
      </c>
      <c r="K92" s="49" t="s">
        <v>25</v>
      </c>
      <c r="L92" s="50">
        <v>0</v>
      </c>
      <c r="M92" s="51">
        <v>200810.4</v>
      </c>
      <c r="N92" s="40">
        <v>40162.08</v>
      </c>
      <c r="O92" s="52">
        <v>0.1</v>
      </c>
      <c r="P92" s="40">
        <v>20081.04</v>
      </c>
      <c r="Q92" s="58"/>
    </row>
    <row r="93" ht="60" spans="1:17">
      <c r="A93" s="38">
        <v>90</v>
      </c>
      <c r="B93" s="39" t="s">
        <v>41</v>
      </c>
      <c r="C93" s="39" t="s">
        <v>42</v>
      </c>
      <c r="D93" s="9" t="s">
        <v>254</v>
      </c>
      <c r="E93" s="10" t="s">
        <v>29</v>
      </c>
      <c r="F93" s="40">
        <v>4500000</v>
      </c>
      <c r="G93" s="18">
        <v>44981</v>
      </c>
      <c r="H93" s="18">
        <v>45346</v>
      </c>
      <c r="I93" s="48">
        <f>45000/3600000</f>
        <v>0.0125</v>
      </c>
      <c r="J93" s="40">
        <v>4519810.38</v>
      </c>
      <c r="K93" s="49" t="s">
        <v>25</v>
      </c>
      <c r="L93" s="50">
        <v>0</v>
      </c>
      <c r="M93" s="51">
        <v>4519810.38</v>
      </c>
      <c r="N93" s="40">
        <v>903962.08</v>
      </c>
      <c r="O93" s="52">
        <v>0.1</v>
      </c>
      <c r="P93" s="40">
        <v>451981.04</v>
      </c>
      <c r="Q93" s="58"/>
    </row>
    <row r="94" ht="60" spans="1:17">
      <c r="A94" s="38">
        <v>91</v>
      </c>
      <c r="B94" s="39" t="s">
        <v>162</v>
      </c>
      <c r="C94" s="39" t="s">
        <v>163</v>
      </c>
      <c r="D94" s="12" t="s">
        <v>255</v>
      </c>
      <c r="E94" s="10" t="s">
        <v>29</v>
      </c>
      <c r="F94" s="40">
        <v>434300</v>
      </c>
      <c r="G94" s="18">
        <v>44789</v>
      </c>
      <c r="H94" s="18">
        <v>45148</v>
      </c>
      <c r="I94" s="48">
        <f>4343.33/434333.32</f>
        <v>0.00999999263238657</v>
      </c>
      <c r="J94" s="40">
        <v>435597.23</v>
      </c>
      <c r="K94" s="49" t="s">
        <v>25</v>
      </c>
      <c r="L94" s="50">
        <v>0</v>
      </c>
      <c r="M94" s="51">
        <v>435597.23</v>
      </c>
      <c r="N94" s="40">
        <v>87119.44</v>
      </c>
      <c r="O94" s="52">
        <v>0.1</v>
      </c>
      <c r="P94" s="40">
        <v>43559.72</v>
      </c>
      <c r="Q94" s="59"/>
    </row>
    <row r="95" ht="60" spans="1:17">
      <c r="A95" s="38">
        <v>92</v>
      </c>
      <c r="B95" s="39" t="s">
        <v>154</v>
      </c>
      <c r="C95" s="39" t="s">
        <v>155</v>
      </c>
      <c r="D95" s="12" t="s">
        <v>256</v>
      </c>
      <c r="E95" s="10" t="s">
        <v>29</v>
      </c>
      <c r="F95" s="40">
        <v>1280000</v>
      </c>
      <c r="G95" s="18">
        <v>44883</v>
      </c>
      <c r="H95" s="18">
        <v>45248</v>
      </c>
      <c r="I95" s="48">
        <v>0</v>
      </c>
      <c r="J95" s="40">
        <v>1274507.96</v>
      </c>
      <c r="K95" s="49" t="s">
        <v>25</v>
      </c>
      <c r="L95" s="50">
        <v>0</v>
      </c>
      <c r="M95" s="51">
        <v>1274507.96</v>
      </c>
      <c r="N95" s="40">
        <v>254901.59</v>
      </c>
      <c r="O95" s="52">
        <v>0.1</v>
      </c>
      <c r="P95" s="40">
        <v>127450.8</v>
      </c>
      <c r="Q95" s="59"/>
    </row>
    <row r="96" ht="60" spans="1:17">
      <c r="A96" s="38">
        <v>93</v>
      </c>
      <c r="B96" s="39" t="s">
        <v>162</v>
      </c>
      <c r="C96" s="39" t="s">
        <v>163</v>
      </c>
      <c r="D96" s="12" t="s">
        <v>257</v>
      </c>
      <c r="E96" s="10" t="s">
        <v>29</v>
      </c>
      <c r="F96" s="40">
        <v>3000000</v>
      </c>
      <c r="G96" s="18">
        <v>44741</v>
      </c>
      <c r="H96" s="18">
        <v>45106</v>
      </c>
      <c r="I96" s="48">
        <f>30000/3000000</f>
        <v>0.01</v>
      </c>
      <c r="J96" s="40">
        <v>3011178.64</v>
      </c>
      <c r="K96" s="49" t="s">
        <v>25</v>
      </c>
      <c r="L96" s="50">
        <v>0</v>
      </c>
      <c r="M96" s="51">
        <v>3011178.64</v>
      </c>
      <c r="N96" s="40">
        <v>602235.73</v>
      </c>
      <c r="O96" s="52">
        <v>0.1</v>
      </c>
      <c r="P96" s="40">
        <v>301117.86</v>
      </c>
      <c r="Q96" s="59"/>
    </row>
    <row r="97" ht="60" spans="1:17">
      <c r="A97" s="38">
        <v>94</v>
      </c>
      <c r="B97" s="39" t="s">
        <v>154</v>
      </c>
      <c r="C97" s="39" t="s">
        <v>155</v>
      </c>
      <c r="D97" s="12" t="s">
        <v>258</v>
      </c>
      <c r="E97" s="10" t="s">
        <v>29</v>
      </c>
      <c r="F97" s="40">
        <v>2000000</v>
      </c>
      <c r="G97" s="18">
        <v>44834</v>
      </c>
      <c r="H97" s="18">
        <v>45199</v>
      </c>
      <c r="I97" s="48">
        <f>10000/2000000</f>
        <v>0.005</v>
      </c>
      <c r="J97" s="40">
        <v>2006630.55</v>
      </c>
      <c r="K97" s="49" t="s">
        <v>25</v>
      </c>
      <c r="L97" s="50">
        <v>0</v>
      </c>
      <c r="M97" s="51">
        <v>2006630.55</v>
      </c>
      <c r="N97" s="40">
        <v>401326.1</v>
      </c>
      <c r="O97" s="52">
        <v>0.1</v>
      </c>
      <c r="P97" s="40">
        <v>200663.06</v>
      </c>
      <c r="Q97" s="59"/>
    </row>
    <row r="98" ht="60" spans="1:17">
      <c r="A98" s="38">
        <v>95</v>
      </c>
      <c r="B98" s="39" t="s">
        <v>21</v>
      </c>
      <c r="C98" s="39" t="s">
        <v>22</v>
      </c>
      <c r="D98" s="12" t="s">
        <v>259</v>
      </c>
      <c r="E98" s="10" t="s">
        <v>29</v>
      </c>
      <c r="F98" s="40">
        <v>110000</v>
      </c>
      <c r="G98" s="18">
        <v>44778</v>
      </c>
      <c r="H98" s="18">
        <v>45143</v>
      </c>
      <c r="I98" s="48">
        <f>660/110000</f>
        <v>0.006</v>
      </c>
      <c r="J98" s="40">
        <v>109793.04</v>
      </c>
      <c r="K98" s="49" t="s">
        <v>25</v>
      </c>
      <c r="L98" s="50">
        <v>0</v>
      </c>
      <c r="M98" s="51">
        <v>109793.04</v>
      </c>
      <c r="N98" s="40">
        <v>21958.61</v>
      </c>
      <c r="O98" s="52">
        <v>0.1</v>
      </c>
      <c r="P98" s="40">
        <v>10979.3</v>
      </c>
      <c r="Q98" s="59"/>
    </row>
    <row r="99" ht="60" spans="1:17">
      <c r="A99" s="38">
        <v>96</v>
      </c>
      <c r="B99" s="39" t="s">
        <v>219</v>
      </c>
      <c r="C99" s="39" t="s">
        <v>220</v>
      </c>
      <c r="D99" s="12" t="s">
        <v>260</v>
      </c>
      <c r="E99" s="10" t="s">
        <v>29</v>
      </c>
      <c r="F99" s="40">
        <v>600000</v>
      </c>
      <c r="G99" s="18">
        <v>44790</v>
      </c>
      <c r="H99" s="18">
        <v>45154</v>
      </c>
      <c r="I99" s="48">
        <f>6000/600000</f>
        <v>0.01</v>
      </c>
      <c r="J99" s="40">
        <v>604781.9</v>
      </c>
      <c r="K99" s="49" t="s">
        <v>25</v>
      </c>
      <c r="L99" s="50">
        <v>0</v>
      </c>
      <c r="M99" s="51">
        <v>604781.9</v>
      </c>
      <c r="N99" s="40">
        <v>120956.38</v>
      </c>
      <c r="O99" s="52">
        <v>0.1</v>
      </c>
      <c r="P99" s="40">
        <v>60478.19</v>
      </c>
      <c r="Q99" s="59"/>
    </row>
    <row r="100" ht="60" spans="1:17">
      <c r="A100" s="38">
        <v>97</v>
      </c>
      <c r="B100" s="39" t="s">
        <v>48</v>
      </c>
      <c r="C100" s="39" t="s">
        <v>49</v>
      </c>
      <c r="D100" s="12" t="s">
        <v>261</v>
      </c>
      <c r="E100" s="10" t="s">
        <v>29</v>
      </c>
      <c r="F100" s="40">
        <v>1975000</v>
      </c>
      <c r="G100" s="18">
        <v>44797</v>
      </c>
      <c r="H100" s="18">
        <v>45161</v>
      </c>
      <c r="I100" s="48">
        <f>11850/1975000</f>
        <v>0.006</v>
      </c>
      <c r="J100" s="40">
        <v>1982293.9</v>
      </c>
      <c r="K100" s="49" t="s">
        <v>25</v>
      </c>
      <c r="L100" s="50">
        <v>0</v>
      </c>
      <c r="M100" s="51">
        <v>1982293.9</v>
      </c>
      <c r="N100" s="40">
        <v>396458.78</v>
      </c>
      <c r="O100" s="52">
        <v>0.1</v>
      </c>
      <c r="P100" s="40">
        <v>198229.39</v>
      </c>
      <c r="Q100" s="59"/>
    </row>
    <row r="101" ht="60" spans="1:17">
      <c r="A101" s="38">
        <v>98</v>
      </c>
      <c r="B101" s="39" t="s">
        <v>33</v>
      </c>
      <c r="C101" s="39" t="s">
        <v>34</v>
      </c>
      <c r="D101" s="12" t="s">
        <v>262</v>
      </c>
      <c r="E101" s="10" t="s">
        <v>29</v>
      </c>
      <c r="F101" s="40">
        <v>1960000</v>
      </c>
      <c r="G101" s="18">
        <v>44923</v>
      </c>
      <c r="H101" s="18">
        <v>45287</v>
      </c>
      <c r="I101" s="48">
        <f>15680/1960000</f>
        <v>0.008</v>
      </c>
      <c r="J101" s="40">
        <v>1967285.92</v>
      </c>
      <c r="K101" s="49" t="s">
        <v>25</v>
      </c>
      <c r="L101" s="50">
        <v>0</v>
      </c>
      <c r="M101" s="51">
        <v>1967285.92</v>
      </c>
      <c r="N101" s="40">
        <v>393457.18</v>
      </c>
      <c r="O101" s="52">
        <v>0.1</v>
      </c>
      <c r="P101" s="40">
        <v>196728.59</v>
      </c>
      <c r="Q101" s="59"/>
    </row>
    <row r="102" ht="60" spans="1:17">
      <c r="A102" s="38">
        <v>99</v>
      </c>
      <c r="B102" s="39" t="s">
        <v>41</v>
      </c>
      <c r="C102" s="39" t="s">
        <v>42</v>
      </c>
      <c r="D102" s="9" t="s">
        <v>263</v>
      </c>
      <c r="E102" s="10" t="s">
        <v>29</v>
      </c>
      <c r="F102" s="40">
        <v>710000</v>
      </c>
      <c r="G102" s="18">
        <v>44770</v>
      </c>
      <c r="H102" s="18">
        <v>45135</v>
      </c>
      <c r="I102" s="48">
        <f>7100/710000</f>
        <v>0.01</v>
      </c>
      <c r="J102" s="40">
        <v>691203.54</v>
      </c>
      <c r="K102" s="49" t="s">
        <v>25</v>
      </c>
      <c r="L102" s="50">
        <v>0</v>
      </c>
      <c r="M102" s="51">
        <v>691203.54</v>
      </c>
      <c r="N102" s="40">
        <v>138240.71</v>
      </c>
      <c r="O102" s="52">
        <v>0.1</v>
      </c>
      <c r="P102" s="40">
        <v>69120.35</v>
      </c>
      <c r="Q102" s="59"/>
    </row>
    <row r="103" ht="60" spans="1:17">
      <c r="A103" s="38">
        <v>100</v>
      </c>
      <c r="B103" s="39" t="s">
        <v>154</v>
      </c>
      <c r="C103" s="39" t="s">
        <v>155</v>
      </c>
      <c r="D103" s="9" t="s">
        <v>264</v>
      </c>
      <c r="E103" s="10" t="s">
        <v>29</v>
      </c>
      <c r="F103" s="40">
        <v>1700000</v>
      </c>
      <c r="G103" s="18">
        <v>44921</v>
      </c>
      <c r="H103" s="18">
        <v>45279</v>
      </c>
      <c r="I103" s="48">
        <v>0</v>
      </c>
      <c r="J103" s="40">
        <v>1700000</v>
      </c>
      <c r="K103" s="49" t="s">
        <v>25</v>
      </c>
      <c r="L103" s="50">
        <v>0</v>
      </c>
      <c r="M103" s="51">
        <v>1700000</v>
      </c>
      <c r="N103" s="40">
        <v>340000</v>
      </c>
      <c r="O103" s="52">
        <v>0.1</v>
      </c>
      <c r="P103" s="40">
        <v>170000</v>
      </c>
      <c r="Q103" s="59"/>
    </row>
    <row r="104" ht="60" spans="1:17">
      <c r="A104" s="38">
        <v>101</v>
      </c>
      <c r="B104" s="39" t="s">
        <v>154</v>
      </c>
      <c r="C104" s="39" t="s">
        <v>155</v>
      </c>
      <c r="D104" s="9" t="s">
        <v>265</v>
      </c>
      <c r="E104" s="10" t="s">
        <v>29</v>
      </c>
      <c r="F104" s="40">
        <v>700000</v>
      </c>
      <c r="G104" s="18">
        <v>44987</v>
      </c>
      <c r="H104" s="18">
        <v>45352</v>
      </c>
      <c r="I104" s="48">
        <f>3500/700000</f>
        <v>0.005</v>
      </c>
      <c r="J104" s="40">
        <v>700000</v>
      </c>
      <c r="K104" s="49" t="s">
        <v>25</v>
      </c>
      <c r="L104" s="50">
        <v>0</v>
      </c>
      <c r="M104" s="51">
        <v>700000</v>
      </c>
      <c r="N104" s="40">
        <v>140000</v>
      </c>
      <c r="O104" s="52">
        <v>0.1</v>
      </c>
      <c r="P104" s="40">
        <v>70000</v>
      </c>
      <c r="Q104" s="59"/>
    </row>
    <row r="105" ht="60" spans="1:17">
      <c r="A105" s="38">
        <v>102</v>
      </c>
      <c r="B105" s="39" t="s">
        <v>154</v>
      </c>
      <c r="C105" s="39" t="s">
        <v>155</v>
      </c>
      <c r="D105" s="9" t="s">
        <v>266</v>
      </c>
      <c r="E105" s="10" t="s">
        <v>29</v>
      </c>
      <c r="F105" s="40">
        <v>4000000</v>
      </c>
      <c r="G105" s="18">
        <v>44888</v>
      </c>
      <c r="H105" s="18">
        <v>45252</v>
      </c>
      <c r="I105" s="48">
        <v>0</v>
      </c>
      <c r="J105" s="40">
        <v>4000000</v>
      </c>
      <c r="K105" s="49" t="s">
        <v>25</v>
      </c>
      <c r="L105" s="50">
        <v>0</v>
      </c>
      <c r="M105" s="51">
        <v>4000000</v>
      </c>
      <c r="N105" s="40">
        <v>800000</v>
      </c>
      <c r="O105" s="52">
        <v>0.1</v>
      </c>
      <c r="P105" s="40">
        <v>400000</v>
      </c>
      <c r="Q105" s="59"/>
    </row>
    <row r="106" ht="60" spans="1:17">
      <c r="A106" s="38">
        <v>103</v>
      </c>
      <c r="B106" s="39" t="s">
        <v>219</v>
      </c>
      <c r="C106" s="39" t="s">
        <v>220</v>
      </c>
      <c r="D106" s="9" t="s">
        <v>267</v>
      </c>
      <c r="E106" s="10" t="s">
        <v>29</v>
      </c>
      <c r="F106" s="40">
        <v>3500000</v>
      </c>
      <c r="G106" s="18">
        <v>44831</v>
      </c>
      <c r="H106" s="18">
        <v>45196</v>
      </c>
      <c r="I106" s="48">
        <f>35000/3500000</f>
        <v>0.01</v>
      </c>
      <c r="J106" s="40">
        <v>3499960.96</v>
      </c>
      <c r="K106" s="49" t="s">
        <v>25</v>
      </c>
      <c r="L106" s="50">
        <v>0</v>
      </c>
      <c r="M106" s="51">
        <v>3499960.96</v>
      </c>
      <c r="N106" s="40">
        <v>699992.19</v>
      </c>
      <c r="O106" s="52">
        <v>0.1</v>
      </c>
      <c r="P106" s="40">
        <v>349996.1</v>
      </c>
      <c r="Q106" s="59"/>
    </row>
    <row r="107" ht="60" spans="1:17">
      <c r="A107" s="38">
        <v>104</v>
      </c>
      <c r="B107" s="39" t="s">
        <v>114</v>
      </c>
      <c r="C107" s="39" t="s">
        <v>115</v>
      </c>
      <c r="D107" s="10" t="s">
        <v>268</v>
      </c>
      <c r="E107" s="10" t="s">
        <v>29</v>
      </c>
      <c r="F107" s="40">
        <v>500000</v>
      </c>
      <c r="G107" s="18">
        <v>44784</v>
      </c>
      <c r="H107" s="18">
        <v>45148</v>
      </c>
      <c r="I107" s="48">
        <f>15000/2000000</f>
        <v>0.0075</v>
      </c>
      <c r="J107" s="40">
        <v>501331.85</v>
      </c>
      <c r="K107" s="49" t="s">
        <v>25</v>
      </c>
      <c r="L107" s="50">
        <v>0</v>
      </c>
      <c r="M107" s="51">
        <v>501331.85</v>
      </c>
      <c r="N107" s="40">
        <v>100266.37</v>
      </c>
      <c r="O107" s="52">
        <v>0.1</v>
      </c>
      <c r="P107" s="40">
        <v>50133.19</v>
      </c>
      <c r="Q107" s="59"/>
    </row>
    <row r="108" ht="60" spans="1:17">
      <c r="A108" s="38">
        <v>105</v>
      </c>
      <c r="B108" s="39" t="s">
        <v>114</v>
      </c>
      <c r="C108" s="39" t="s">
        <v>115</v>
      </c>
      <c r="D108" s="10" t="s">
        <v>268</v>
      </c>
      <c r="E108" s="10" t="s">
        <v>29</v>
      </c>
      <c r="F108" s="40">
        <v>500000</v>
      </c>
      <c r="G108" s="18">
        <v>44788</v>
      </c>
      <c r="H108" s="18">
        <v>45152</v>
      </c>
      <c r="I108" s="48">
        <f>15000/2000000</f>
        <v>0.0075</v>
      </c>
      <c r="J108" s="40">
        <v>493699.32</v>
      </c>
      <c r="K108" s="49" t="s">
        <v>25</v>
      </c>
      <c r="L108" s="50">
        <v>0</v>
      </c>
      <c r="M108" s="51">
        <v>493699.32</v>
      </c>
      <c r="N108" s="40">
        <v>98739.86</v>
      </c>
      <c r="O108" s="52">
        <v>0.1</v>
      </c>
      <c r="P108" s="40">
        <v>49369.93</v>
      </c>
      <c r="Q108" s="59"/>
    </row>
    <row r="109" ht="60" spans="1:17">
      <c r="A109" s="38">
        <v>106</v>
      </c>
      <c r="B109" s="39" t="s">
        <v>154</v>
      </c>
      <c r="C109" s="39" t="s">
        <v>155</v>
      </c>
      <c r="D109" s="57" t="s">
        <v>269</v>
      </c>
      <c r="E109" s="10" t="s">
        <v>29</v>
      </c>
      <c r="F109" s="40">
        <v>9000000</v>
      </c>
      <c r="G109" s="18">
        <v>44701</v>
      </c>
      <c r="H109" s="18">
        <v>45431</v>
      </c>
      <c r="I109" s="48">
        <f>45000/9000000</f>
        <v>0.005</v>
      </c>
      <c r="J109" s="40">
        <v>9162652.75</v>
      </c>
      <c r="K109" s="49" t="s">
        <v>25</v>
      </c>
      <c r="L109" s="50">
        <v>0</v>
      </c>
      <c r="M109" s="51">
        <v>9162652.75</v>
      </c>
      <c r="N109" s="40">
        <v>1832530.56</v>
      </c>
      <c r="O109" s="52">
        <v>0.1</v>
      </c>
      <c r="P109" s="40">
        <v>916265.28</v>
      </c>
      <c r="Q109" s="59"/>
    </row>
    <row r="110" ht="60" spans="1:17">
      <c r="A110" s="38">
        <v>107</v>
      </c>
      <c r="B110" s="39" t="s">
        <v>114</v>
      </c>
      <c r="C110" s="39" t="s">
        <v>115</v>
      </c>
      <c r="D110" s="9" t="s">
        <v>270</v>
      </c>
      <c r="E110" s="10" t="s">
        <v>29</v>
      </c>
      <c r="F110" s="40">
        <v>700000</v>
      </c>
      <c r="G110" s="18">
        <v>44881</v>
      </c>
      <c r="H110" s="18">
        <v>45238</v>
      </c>
      <c r="I110" s="48">
        <v>0.005</v>
      </c>
      <c r="J110" s="40">
        <v>700000</v>
      </c>
      <c r="K110" s="49" t="s">
        <v>25</v>
      </c>
      <c r="L110" s="50">
        <v>0</v>
      </c>
      <c r="M110" s="51">
        <v>700000</v>
      </c>
      <c r="N110" s="40">
        <v>140000</v>
      </c>
      <c r="O110" s="52">
        <v>0.1</v>
      </c>
      <c r="P110" s="40">
        <v>70000</v>
      </c>
      <c r="Q110" s="59"/>
    </row>
    <row r="111" ht="60" spans="1:17">
      <c r="A111" s="38">
        <v>108</v>
      </c>
      <c r="B111" s="39" t="s">
        <v>114</v>
      </c>
      <c r="C111" s="39" t="s">
        <v>115</v>
      </c>
      <c r="D111" s="9" t="s">
        <v>270</v>
      </c>
      <c r="E111" s="10" t="s">
        <v>29</v>
      </c>
      <c r="F111" s="40">
        <v>400000</v>
      </c>
      <c r="G111" s="18">
        <v>44881</v>
      </c>
      <c r="H111" s="18">
        <v>45237</v>
      </c>
      <c r="I111" s="48">
        <v>0.005</v>
      </c>
      <c r="J111" s="40">
        <v>400000</v>
      </c>
      <c r="K111" s="49" t="s">
        <v>25</v>
      </c>
      <c r="L111" s="50">
        <v>0</v>
      </c>
      <c r="M111" s="51">
        <v>400000</v>
      </c>
      <c r="N111" s="40">
        <v>80000</v>
      </c>
      <c r="O111" s="52">
        <v>0.1</v>
      </c>
      <c r="P111" s="40">
        <v>40000</v>
      </c>
      <c r="Q111" s="59"/>
    </row>
    <row r="112" ht="60" spans="1:17">
      <c r="A112" s="38">
        <v>109</v>
      </c>
      <c r="B112" s="39" t="s">
        <v>114</v>
      </c>
      <c r="C112" s="39" t="s">
        <v>115</v>
      </c>
      <c r="D112" s="9" t="s">
        <v>270</v>
      </c>
      <c r="E112" s="10" t="s">
        <v>29</v>
      </c>
      <c r="F112" s="40">
        <v>250000</v>
      </c>
      <c r="G112" s="18">
        <v>44881</v>
      </c>
      <c r="H112" s="18">
        <v>45236</v>
      </c>
      <c r="I112" s="48">
        <v>0.005</v>
      </c>
      <c r="J112" s="40">
        <v>250000</v>
      </c>
      <c r="K112" s="49" t="s">
        <v>25</v>
      </c>
      <c r="L112" s="50">
        <v>0</v>
      </c>
      <c r="M112" s="51">
        <v>250000</v>
      </c>
      <c r="N112" s="40">
        <v>50000</v>
      </c>
      <c r="O112" s="52">
        <v>0.1</v>
      </c>
      <c r="P112" s="40">
        <v>25000</v>
      </c>
      <c r="Q112" s="59"/>
    </row>
    <row r="113" ht="60" spans="1:17">
      <c r="A113" s="38">
        <v>110</v>
      </c>
      <c r="B113" s="39" t="s">
        <v>114</v>
      </c>
      <c r="C113" s="39" t="s">
        <v>115</v>
      </c>
      <c r="D113" s="9" t="s">
        <v>270</v>
      </c>
      <c r="E113" s="10" t="s">
        <v>29</v>
      </c>
      <c r="F113" s="40">
        <v>150000</v>
      </c>
      <c r="G113" s="18">
        <v>44881</v>
      </c>
      <c r="H113" s="18">
        <v>45230</v>
      </c>
      <c r="I113" s="48">
        <v>0.005</v>
      </c>
      <c r="J113" s="40">
        <v>150000</v>
      </c>
      <c r="K113" s="49" t="s">
        <v>25</v>
      </c>
      <c r="L113" s="50">
        <v>0</v>
      </c>
      <c r="M113" s="51">
        <v>150000</v>
      </c>
      <c r="N113" s="40">
        <v>30000</v>
      </c>
      <c r="O113" s="52">
        <v>0.1</v>
      </c>
      <c r="P113" s="40">
        <v>15000</v>
      </c>
      <c r="Q113" s="59"/>
    </row>
    <row r="114" ht="60" spans="1:17">
      <c r="A114" s="38">
        <v>111</v>
      </c>
      <c r="B114" s="39" t="s">
        <v>114</v>
      </c>
      <c r="C114" s="39" t="s">
        <v>115</v>
      </c>
      <c r="D114" s="9" t="s">
        <v>270</v>
      </c>
      <c r="E114" s="10" t="s">
        <v>29</v>
      </c>
      <c r="F114" s="40">
        <v>120000</v>
      </c>
      <c r="G114" s="18">
        <v>44881</v>
      </c>
      <c r="H114" s="18">
        <v>45235</v>
      </c>
      <c r="I114" s="48">
        <v>0.005</v>
      </c>
      <c r="J114" s="40">
        <v>120000</v>
      </c>
      <c r="K114" s="49" t="s">
        <v>25</v>
      </c>
      <c r="L114" s="50">
        <v>0</v>
      </c>
      <c r="M114" s="51">
        <v>120000</v>
      </c>
      <c r="N114" s="40">
        <v>24000</v>
      </c>
      <c r="O114" s="52">
        <v>0.1</v>
      </c>
      <c r="P114" s="40">
        <v>12000</v>
      </c>
      <c r="Q114" s="59"/>
    </row>
    <row r="115" ht="60" spans="1:17">
      <c r="A115" s="38">
        <v>112</v>
      </c>
      <c r="B115" s="39" t="s">
        <v>114</v>
      </c>
      <c r="C115" s="39" t="s">
        <v>115</v>
      </c>
      <c r="D115" s="9" t="s">
        <v>270</v>
      </c>
      <c r="E115" s="10" t="s">
        <v>29</v>
      </c>
      <c r="F115" s="40">
        <v>50000</v>
      </c>
      <c r="G115" s="18">
        <v>44881</v>
      </c>
      <c r="H115" s="18">
        <v>45229</v>
      </c>
      <c r="I115" s="48">
        <v>0.005</v>
      </c>
      <c r="J115" s="40">
        <v>50000</v>
      </c>
      <c r="K115" s="49" t="s">
        <v>25</v>
      </c>
      <c r="L115" s="50">
        <v>0</v>
      </c>
      <c r="M115" s="51">
        <v>50000</v>
      </c>
      <c r="N115" s="40">
        <v>10000</v>
      </c>
      <c r="O115" s="52">
        <v>0.1</v>
      </c>
      <c r="P115" s="40">
        <v>5000</v>
      </c>
      <c r="Q115" s="59"/>
    </row>
    <row r="116" ht="60" spans="1:17">
      <c r="A116" s="38">
        <v>113</v>
      </c>
      <c r="B116" s="39" t="s">
        <v>114</v>
      </c>
      <c r="C116" s="39" t="s">
        <v>115</v>
      </c>
      <c r="D116" s="9" t="s">
        <v>270</v>
      </c>
      <c r="E116" s="10" t="s">
        <v>29</v>
      </c>
      <c r="F116" s="40">
        <v>100000</v>
      </c>
      <c r="G116" s="18">
        <v>44881</v>
      </c>
      <c r="H116" s="18">
        <v>45229</v>
      </c>
      <c r="I116" s="48">
        <v>0.005</v>
      </c>
      <c r="J116" s="40">
        <v>100000</v>
      </c>
      <c r="K116" s="49" t="s">
        <v>25</v>
      </c>
      <c r="L116" s="50">
        <v>0</v>
      </c>
      <c r="M116" s="51">
        <v>100000</v>
      </c>
      <c r="N116" s="40">
        <v>20000</v>
      </c>
      <c r="O116" s="52">
        <v>0.1</v>
      </c>
      <c r="P116" s="40">
        <v>10000</v>
      </c>
      <c r="Q116" s="59"/>
    </row>
    <row r="117" ht="60" spans="1:17">
      <c r="A117" s="38">
        <v>114</v>
      </c>
      <c r="B117" s="39" t="s">
        <v>114</v>
      </c>
      <c r="C117" s="39" t="s">
        <v>115</v>
      </c>
      <c r="D117" s="9" t="s">
        <v>270</v>
      </c>
      <c r="E117" s="10" t="s">
        <v>29</v>
      </c>
      <c r="F117" s="40">
        <v>100000</v>
      </c>
      <c r="G117" s="18">
        <v>44881</v>
      </c>
      <c r="H117" s="18">
        <v>45230</v>
      </c>
      <c r="I117" s="48">
        <v>0.005</v>
      </c>
      <c r="J117" s="40">
        <v>100000</v>
      </c>
      <c r="K117" s="49" t="s">
        <v>25</v>
      </c>
      <c r="L117" s="50">
        <v>0</v>
      </c>
      <c r="M117" s="51">
        <v>100000</v>
      </c>
      <c r="N117" s="40">
        <v>20000</v>
      </c>
      <c r="O117" s="52">
        <v>0.1</v>
      </c>
      <c r="P117" s="40">
        <v>10000</v>
      </c>
      <c r="Q117" s="59"/>
    </row>
    <row r="118" ht="60" spans="1:17">
      <c r="A118" s="38">
        <v>115</v>
      </c>
      <c r="B118" s="39" t="s">
        <v>114</v>
      </c>
      <c r="C118" s="39" t="s">
        <v>115</v>
      </c>
      <c r="D118" s="9" t="s">
        <v>270</v>
      </c>
      <c r="E118" s="10" t="s">
        <v>29</v>
      </c>
      <c r="F118" s="40">
        <v>50000</v>
      </c>
      <c r="G118" s="18">
        <v>44881</v>
      </c>
      <c r="H118" s="18">
        <v>45233</v>
      </c>
      <c r="I118" s="48">
        <v>0.005</v>
      </c>
      <c r="J118" s="40">
        <v>50000</v>
      </c>
      <c r="K118" s="49" t="s">
        <v>25</v>
      </c>
      <c r="L118" s="50">
        <v>0</v>
      </c>
      <c r="M118" s="51">
        <v>50000</v>
      </c>
      <c r="N118" s="40">
        <v>10000</v>
      </c>
      <c r="O118" s="52">
        <v>0.1</v>
      </c>
      <c r="P118" s="40">
        <v>5000</v>
      </c>
      <c r="Q118" s="59"/>
    </row>
    <row r="119" ht="60" spans="1:17">
      <c r="A119" s="38">
        <v>116</v>
      </c>
      <c r="B119" s="39" t="s">
        <v>114</v>
      </c>
      <c r="C119" s="39" t="s">
        <v>115</v>
      </c>
      <c r="D119" s="9" t="s">
        <v>270</v>
      </c>
      <c r="E119" s="10" t="s">
        <v>29</v>
      </c>
      <c r="F119" s="40">
        <v>20000</v>
      </c>
      <c r="G119" s="18">
        <v>44881</v>
      </c>
      <c r="H119" s="18">
        <v>45235</v>
      </c>
      <c r="I119" s="48">
        <v>0.005</v>
      </c>
      <c r="J119" s="40">
        <v>20000</v>
      </c>
      <c r="K119" s="49" t="s">
        <v>25</v>
      </c>
      <c r="L119" s="50">
        <v>0</v>
      </c>
      <c r="M119" s="51">
        <v>20000</v>
      </c>
      <c r="N119" s="40">
        <v>4000</v>
      </c>
      <c r="O119" s="52">
        <v>0.1</v>
      </c>
      <c r="P119" s="40">
        <v>2000</v>
      </c>
      <c r="Q119" s="59"/>
    </row>
    <row r="120" ht="60" spans="1:17">
      <c r="A120" s="38">
        <v>117</v>
      </c>
      <c r="B120" s="39" t="s">
        <v>114</v>
      </c>
      <c r="C120" s="39" t="s">
        <v>115</v>
      </c>
      <c r="D120" s="9" t="s">
        <v>270</v>
      </c>
      <c r="E120" s="10" t="s">
        <v>29</v>
      </c>
      <c r="F120" s="40">
        <v>300000</v>
      </c>
      <c r="G120" s="18">
        <v>44881</v>
      </c>
      <c r="H120" s="18">
        <v>45240</v>
      </c>
      <c r="I120" s="48">
        <v>0.005</v>
      </c>
      <c r="J120" s="40">
        <v>300000</v>
      </c>
      <c r="K120" s="49" t="s">
        <v>25</v>
      </c>
      <c r="L120" s="50">
        <v>0</v>
      </c>
      <c r="M120" s="51">
        <v>300000</v>
      </c>
      <c r="N120" s="40">
        <v>60000</v>
      </c>
      <c r="O120" s="52">
        <v>0.1</v>
      </c>
      <c r="P120" s="40">
        <v>30000</v>
      </c>
      <c r="Q120" s="59"/>
    </row>
    <row r="121" ht="60" spans="1:17">
      <c r="A121" s="38">
        <v>118</v>
      </c>
      <c r="B121" s="39" t="s">
        <v>114</v>
      </c>
      <c r="C121" s="39" t="s">
        <v>115</v>
      </c>
      <c r="D121" s="9" t="s">
        <v>270</v>
      </c>
      <c r="E121" s="10" t="s">
        <v>29</v>
      </c>
      <c r="F121" s="40">
        <v>300000</v>
      </c>
      <c r="G121" s="18">
        <v>44881</v>
      </c>
      <c r="H121" s="18">
        <v>45243</v>
      </c>
      <c r="I121" s="48">
        <v>0.005</v>
      </c>
      <c r="J121" s="40">
        <v>300000</v>
      </c>
      <c r="K121" s="49" t="s">
        <v>25</v>
      </c>
      <c r="L121" s="50">
        <v>0</v>
      </c>
      <c r="M121" s="51">
        <v>300000</v>
      </c>
      <c r="N121" s="40">
        <v>60000</v>
      </c>
      <c r="O121" s="52">
        <v>0.1</v>
      </c>
      <c r="P121" s="40">
        <v>30000</v>
      </c>
      <c r="Q121" s="59"/>
    </row>
    <row r="122" ht="60" spans="1:17">
      <c r="A122" s="38">
        <v>119</v>
      </c>
      <c r="B122" s="39" t="s">
        <v>114</v>
      </c>
      <c r="C122" s="39" t="s">
        <v>115</v>
      </c>
      <c r="D122" s="9" t="s">
        <v>270</v>
      </c>
      <c r="E122" s="10" t="s">
        <v>29</v>
      </c>
      <c r="F122" s="40">
        <v>190000</v>
      </c>
      <c r="G122" s="18">
        <v>44881</v>
      </c>
      <c r="H122" s="18">
        <v>45229</v>
      </c>
      <c r="I122" s="48">
        <v>0.005</v>
      </c>
      <c r="J122" s="40">
        <v>190000</v>
      </c>
      <c r="K122" s="49" t="s">
        <v>25</v>
      </c>
      <c r="L122" s="50">
        <v>0</v>
      </c>
      <c r="M122" s="51">
        <v>190000</v>
      </c>
      <c r="N122" s="40">
        <v>38000</v>
      </c>
      <c r="O122" s="52">
        <v>0.1</v>
      </c>
      <c r="P122" s="40">
        <v>19000</v>
      </c>
      <c r="Q122" s="59"/>
    </row>
    <row r="123" ht="60" spans="1:17">
      <c r="A123" s="38">
        <v>120</v>
      </c>
      <c r="B123" s="39" t="s">
        <v>114</v>
      </c>
      <c r="C123" s="39" t="s">
        <v>115</v>
      </c>
      <c r="D123" s="9" t="s">
        <v>270</v>
      </c>
      <c r="E123" s="10" t="s">
        <v>29</v>
      </c>
      <c r="F123" s="40">
        <v>1100000</v>
      </c>
      <c r="G123" s="18">
        <v>44881</v>
      </c>
      <c r="H123" s="18">
        <v>45238</v>
      </c>
      <c r="I123" s="48">
        <v>0.005</v>
      </c>
      <c r="J123" s="40">
        <v>1100000</v>
      </c>
      <c r="K123" s="49" t="s">
        <v>25</v>
      </c>
      <c r="L123" s="50">
        <v>0</v>
      </c>
      <c r="M123" s="51">
        <v>1100000</v>
      </c>
      <c r="N123" s="40">
        <v>220000</v>
      </c>
      <c r="O123" s="52">
        <v>0.1</v>
      </c>
      <c r="P123" s="40">
        <v>110000</v>
      </c>
      <c r="Q123" s="59"/>
    </row>
    <row r="124" ht="60" spans="1:17">
      <c r="A124" s="38">
        <v>121</v>
      </c>
      <c r="B124" s="39" t="s">
        <v>114</v>
      </c>
      <c r="C124" s="39" t="s">
        <v>115</v>
      </c>
      <c r="D124" s="9" t="s">
        <v>270</v>
      </c>
      <c r="E124" s="10" t="s">
        <v>29</v>
      </c>
      <c r="F124" s="40">
        <v>50000</v>
      </c>
      <c r="G124" s="18">
        <v>44881</v>
      </c>
      <c r="H124" s="18">
        <v>45231</v>
      </c>
      <c r="I124" s="48">
        <v>0.005</v>
      </c>
      <c r="J124" s="40">
        <v>50000</v>
      </c>
      <c r="K124" s="49" t="s">
        <v>25</v>
      </c>
      <c r="L124" s="50">
        <v>0</v>
      </c>
      <c r="M124" s="51">
        <v>50000</v>
      </c>
      <c r="N124" s="40">
        <v>10000</v>
      </c>
      <c r="O124" s="52">
        <v>0.1</v>
      </c>
      <c r="P124" s="40">
        <v>5000</v>
      </c>
      <c r="Q124" s="59"/>
    </row>
    <row r="125" ht="60" spans="1:17">
      <c r="A125" s="38">
        <v>122</v>
      </c>
      <c r="B125" s="39" t="s">
        <v>114</v>
      </c>
      <c r="C125" s="39" t="s">
        <v>115</v>
      </c>
      <c r="D125" s="9" t="s">
        <v>270</v>
      </c>
      <c r="E125" s="10" t="s">
        <v>29</v>
      </c>
      <c r="F125" s="40">
        <v>80000</v>
      </c>
      <c r="G125" s="18">
        <v>44881</v>
      </c>
      <c r="H125" s="18">
        <v>45232</v>
      </c>
      <c r="I125" s="48">
        <v>0.005</v>
      </c>
      <c r="J125" s="40">
        <v>80000</v>
      </c>
      <c r="K125" s="49" t="s">
        <v>25</v>
      </c>
      <c r="L125" s="50">
        <v>0</v>
      </c>
      <c r="M125" s="51">
        <v>80000</v>
      </c>
      <c r="N125" s="40">
        <v>16000</v>
      </c>
      <c r="O125" s="52">
        <v>0.1</v>
      </c>
      <c r="P125" s="40">
        <v>8000</v>
      </c>
      <c r="Q125" s="59"/>
    </row>
    <row r="126" ht="60" spans="1:17">
      <c r="A126" s="38">
        <v>123</v>
      </c>
      <c r="B126" s="39" t="s">
        <v>114</v>
      </c>
      <c r="C126" s="39" t="s">
        <v>115</v>
      </c>
      <c r="D126" s="9" t="s">
        <v>270</v>
      </c>
      <c r="E126" s="10" t="s">
        <v>29</v>
      </c>
      <c r="F126" s="40">
        <v>50000</v>
      </c>
      <c r="G126" s="18">
        <v>44881</v>
      </c>
      <c r="H126" s="18">
        <v>45233</v>
      </c>
      <c r="I126" s="48">
        <v>0.005</v>
      </c>
      <c r="J126" s="40">
        <v>50000</v>
      </c>
      <c r="K126" s="49" t="s">
        <v>25</v>
      </c>
      <c r="L126" s="50">
        <v>0</v>
      </c>
      <c r="M126" s="51">
        <v>50000</v>
      </c>
      <c r="N126" s="40">
        <v>10000</v>
      </c>
      <c r="O126" s="52">
        <v>0.1</v>
      </c>
      <c r="P126" s="40">
        <v>5000</v>
      </c>
      <c r="Q126" s="59"/>
    </row>
    <row r="127" ht="60" spans="1:17">
      <c r="A127" s="38">
        <v>124</v>
      </c>
      <c r="B127" s="39" t="s">
        <v>114</v>
      </c>
      <c r="C127" s="39" t="s">
        <v>115</v>
      </c>
      <c r="D127" s="9" t="s">
        <v>270</v>
      </c>
      <c r="E127" s="10" t="s">
        <v>29</v>
      </c>
      <c r="F127" s="40">
        <v>280000</v>
      </c>
      <c r="G127" s="18">
        <v>44881</v>
      </c>
      <c r="H127" s="18">
        <v>45237</v>
      </c>
      <c r="I127" s="48">
        <v>0.005</v>
      </c>
      <c r="J127" s="40">
        <v>280000</v>
      </c>
      <c r="K127" s="49" t="s">
        <v>25</v>
      </c>
      <c r="L127" s="50">
        <v>0</v>
      </c>
      <c r="M127" s="51">
        <v>280000</v>
      </c>
      <c r="N127" s="40">
        <v>56000</v>
      </c>
      <c r="O127" s="52">
        <v>0.1</v>
      </c>
      <c r="P127" s="40">
        <v>28000</v>
      </c>
      <c r="Q127" s="59"/>
    </row>
    <row r="128" ht="60" spans="1:17">
      <c r="A128" s="38">
        <v>125</v>
      </c>
      <c r="B128" s="39" t="s">
        <v>114</v>
      </c>
      <c r="C128" s="39" t="s">
        <v>115</v>
      </c>
      <c r="D128" s="9" t="s">
        <v>270</v>
      </c>
      <c r="E128" s="10" t="s">
        <v>29</v>
      </c>
      <c r="F128" s="40">
        <v>400000</v>
      </c>
      <c r="G128" s="18">
        <v>44881</v>
      </c>
      <c r="H128" s="18">
        <v>45240</v>
      </c>
      <c r="I128" s="48">
        <v>0.005</v>
      </c>
      <c r="J128" s="40">
        <v>400000</v>
      </c>
      <c r="K128" s="49" t="s">
        <v>25</v>
      </c>
      <c r="L128" s="50">
        <v>0</v>
      </c>
      <c r="M128" s="51">
        <v>400000</v>
      </c>
      <c r="N128" s="40">
        <v>80000</v>
      </c>
      <c r="O128" s="52">
        <v>0.1</v>
      </c>
      <c r="P128" s="40">
        <v>40000</v>
      </c>
      <c r="Q128" s="59"/>
    </row>
    <row r="129" ht="60" spans="1:17">
      <c r="A129" s="38">
        <v>126</v>
      </c>
      <c r="B129" s="39" t="s">
        <v>114</v>
      </c>
      <c r="C129" s="39" t="s">
        <v>115</v>
      </c>
      <c r="D129" s="9" t="s">
        <v>270</v>
      </c>
      <c r="E129" s="10" t="s">
        <v>29</v>
      </c>
      <c r="F129" s="40">
        <v>100000</v>
      </c>
      <c r="G129" s="18">
        <v>44881</v>
      </c>
      <c r="H129" s="18">
        <v>45239</v>
      </c>
      <c r="I129" s="48">
        <v>0.005</v>
      </c>
      <c r="J129" s="40">
        <v>100000</v>
      </c>
      <c r="K129" s="49" t="s">
        <v>25</v>
      </c>
      <c r="L129" s="50">
        <v>0</v>
      </c>
      <c r="M129" s="51">
        <v>100000</v>
      </c>
      <c r="N129" s="40">
        <v>20000</v>
      </c>
      <c r="O129" s="52">
        <v>0.1</v>
      </c>
      <c r="P129" s="40">
        <v>10000</v>
      </c>
      <c r="Q129" s="59"/>
    </row>
    <row r="130" ht="60" spans="1:17">
      <c r="A130" s="38">
        <v>127</v>
      </c>
      <c r="B130" s="39" t="s">
        <v>124</v>
      </c>
      <c r="C130" s="39" t="s">
        <v>125</v>
      </c>
      <c r="D130" s="9" t="s">
        <v>271</v>
      </c>
      <c r="E130" s="10" t="s">
        <v>29</v>
      </c>
      <c r="F130" s="40">
        <v>400000</v>
      </c>
      <c r="G130" s="18">
        <v>44902</v>
      </c>
      <c r="H130" s="18">
        <v>45257</v>
      </c>
      <c r="I130" s="48">
        <f>2000/400000</f>
        <v>0.005</v>
      </c>
      <c r="J130" s="40">
        <v>400000</v>
      </c>
      <c r="K130" s="49" t="s">
        <v>25</v>
      </c>
      <c r="L130" s="50">
        <v>0</v>
      </c>
      <c r="M130" s="51">
        <v>400000</v>
      </c>
      <c r="N130" s="40">
        <v>80000</v>
      </c>
      <c r="O130" s="52">
        <v>0.1</v>
      </c>
      <c r="P130" s="40">
        <v>40000</v>
      </c>
      <c r="Q130" s="59"/>
    </row>
    <row r="131" ht="60" spans="1:17">
      <c r="A131" s="38">
        <v>128</v>
      </c>
      <c r="B131" s="39" t="s">
        <v>219</v>
      </c>
      <c r="C131" s="39" t="s">
        <v>220</v>
      </c>
      <c r="D131" s="9" t="s">
        <v>272</v>
      </c>
      <c r="E131" s="10" t="s">
        <v>29</v>
      </c>
      <c r="F131" s="40">
        <v>100000</v>
      </c>
      <c r="G131" s="18">
        <v>45008</v>
      </c>
      <c r="H131" s="18">
        <v>45188</v>
      </c>
      <c r="I131" s="48">
        <f t="shared" ref="I131:I133" si="1">2000/250000</f>
        <v>0.008</v>
      </c>
      <c r="J131" s="40">
        <v>100369.51</v>
      </c>
      <c r="K131" s="49" t="s">
        <v>25</v>
      </c>
      <c r="L131" s="50">
        <v>0</v>
      </c>
      <c r="M131" s="51">
        <v>100369.51</v>
      </c>
      <c r="N131" s="40">
        <v>20073.9</v>
      </c>
      <c r="O131" s="52">
        <v>0.1</v>
      </c>
      <c r="P131" s="40">
        <v>10036.95</v>
      </c>
      <c r="Q131" s="59"/>
    </row>
    <row r="132" ht="60" spans="1:17">
      <c r="A132" s="38">
        <v>129</v>
      </c>
      <c r="B132" s="39" t="s">
        <v>219</v>
      </c>
      <c r="C132" s="39" t="s">
        <v>220</v>
      </c>
      <c r="D132" s="9" t="s">
        <v>272</v>
      </c>
      <c r="E132" s="10" t="s">
        <v>29</v>
      </c>
      <c r="F132" s="40">
        <v>100000</v>
      </c>
      <c r="G132" s="18">
        <v>45014</v>
      </c>
      <c r="H132" s="18">
        <v>45194</v>
      </c>
      <c r="I132" s="48">
        <f t="shared" si="1"/>
        <v>0.008</v>
      </c>
      <c r="J132" s="40">
        <v>100369.51</v>
      </c>
      <c r="K132" s="49" t="s">
        <v>25</v>
      </c>
      <c r="L132" s="50">
        <v>0</v>
      </c>
      <c r="M132" s="51">
        <v>100369.51</v>
      </c>
      <c r="N132" s="40">
        <v>20073.9</v>
      </c>
      <c r="O132" s="52">
        <v>0.1</v>
      </c>
      <c r="P132" s="40">
        <v>10036.95</v>
      </c>
      <c r="Q132" s="59"/>
    </row>
    <row r="133" ht="60" spans="1:17">
      <c r="A133" s="38">
        <v>130</v>
      </c>
      <c r="B133" s="39" t="s">
        <v>219</v>
      </c>
      <c r="C133" s="39" t="s">
        <v>220</v>
      </c>
      <c r="D133" s="9" t="s">
        <v>272</v>
      </c>
      <c r="E133" s="10" t="s">
        <v>29</v>
      </c>
      <c r="F133" s="40">
        <v>50000</v>
      </c>
      <c r="G133" s="18">
        <v>45008</v>
      </c>
      <c r="H133" s="18">
        <v>45188</v>
      </c>
      <c r="I133" s="48">
        <f t="shared" si="1"/>
        <v>0.008</v>
      </c>
      <c r="J133" s="40">
        <v>50184.75</v>
      </c>
      <c r="K133" s="49" t="s">
        <v>25</v>
      </c>
      <c r="L133" s="50">
        <v>0</v>
      </c>
      <c r="M133" s="51">
        <v>50184.75</v>
      </c>
      <c r="N133" s="40">
        <v>10036.96</v>
      </c>
      <c r="O133" s="52">
        <v>0.1</v>
      </c>
      <c r="P133" s="40">
        <v>5018.48</v>
      </c>
      <c r="Q133" s="59"/>
    </row>
    <row r="134" ht="60" spans="1:17">
      <c r="A134" s="38">
        <v>131</v>
      </c>
      <c r="B134" s="39" t="s">
        <v>199</v>
      </c>
      <c r="C134" s="39" t="s">
        <v>200</v>
      </c>
      <c r="D134" s="10" t="s">
        <v>273</v>
      </c>
      <c r="E134" s="10" t="s">
        <v>29</v>
      </c>
      <c r="F134" s="40">
        <v>2696000</v>
      </c>
      <c r="G134" s="18">
        <v>44994</v>
      </c>
      <c r="H134" s="18">
        <v>45359</v>
      </c>
      <c r="I134" s="48">
        <f>13480/2696000</f>
        <v>0.005</v>
      </c>
      <c r="J134" s="40">
        <v>2723466.71</v>
      </c>
      <c r="K134" s="49" t="s">
        <v>25</v>
      </c>
      <c r="L134" s="50">
        <v>0</v>
      </c>
      <c r="M134" s="51">
        <v>2723466.71</v>
      </c>
      <c r="N134" s="40">
        <v>544693.34</v>
      </c>
      <c r="O134" s="52">
        <v>0.1</v>
      </c>
      <c r="P134" s="40">
        <v>272346.67</v>
      </c>
      <c r="Q134" s="59"/>
    </row>
    <row r="135" ht="60" spans="1:17">
      <c r="A135" s="38">
        <v>132</v>
      </c>
      <c r="B135" s="39" t="s">
        <v>36</v>
      </c>
      <c r="C135" s="39" t="s">
        <v>37</v>
      </c>
      <c r="D135" s="10" t="s">
        <v>274</v>
      </c>
      <c r="E135" s="10" t="s">
        <v>29</v>
      </c>
      <c r="F135" s="40">
        <v>5000000</v>
      </c>
      <c r="G135" s="18">
        <v>44903</v>
      </c>
      <c r="H135" s="18">
        <v>45267</v>
      </c>
      <c r="I135" s="48">
        <f>40000/5000000</f>
        <v>0.008</v>
      </c>
      <c r="J135" s="40">
        <v>3750000</v>
      </c>
      <c r="K135" s="49" t="s">
        <v>25</v>
      </c>
      <c r="L135" s="50">
        <v>0</v>
      </c>
      <c r="M135" s="51">
        <v>3750000</v>
      </c>
      <c r="N135" s="40">
        <v>750000</v>
      </c>
      <c r="O135" s="52">
        <v>0.1</v>
      </c>
      <c r="P135" s="40">
        <v>375000</v>
      </c>
      <c r="Q135" s="59"/>
    </row>
    <row r="136" ht="60" spans="1:17">
      <c r="A136" s="38">
        <v>133</v>
      </c>
      <c r="B136" s="39" t="s">
        <v>162</v>
      </c>
      <c r="C136" s="39" t="s">
        <v>163</v>
      </c>
      <c r="D136" s="10" t="s">
        <v>275</v>
      </c>
      <c r="E136" s="10" t="s">
        <v>29</v>
      </c>
      <c r="F136" s="40">
        <v>1630000</v>
      </c>
      <c r="G136" s="18">
        <v>44908</v>
      </c>
      <c r="H136" s="18">
        <v>45272</v>
      </c>
      <c r="I136" s="48">
        <v>0</v>
      </c>
      <c r="J136" s="40">
        <v>1649353.99</v>
      </c>
      <c r="K136" s="49" t="s">
        <v>25</v>
      </c>
      <c r="L136" s="50">
        <v>0</v>
      </c>
      <c r="M136" s="51">
        <v>1649353.99</v>
      </c>
      <c r="N136" s="40">
        <v>329870.79</v>
      </c>
      <c r="O136" s="52">
        <v>0.1</v>
      </c>
      <c r="P136" s="40">
        <v>164935.4</v>
      </c>
      <c r="Q136" s="59"/>
    </row>
    <row r="137" ht="60" spans="1:17">
      <c r="A137" s="38">
        <v>134</v>
      </c>
      <c r="B137" s="39" t="s">
        <v>162</v>
      </c>
      <c r="C137" s="39" t="s">
        <v>163</v>
      </c>
      <c r="D137" s="10" t="s">
        <v>275</v>
      </c>
      <c r="E137" s="10" t="s">
        <v>29</v>
      </c>
      <c r="F137" s="40">
        <v>3000000</v>
      </c>
      <c r="G137" s="18">
        <v>44908</v>
      </c>
      <c r="H137" s="18">
        <v>45272</v>
      </c>
      <c r="I137" s="48">
        <v>0</v>
      </c>
      <c r="J137" s="40">
        <v>3034978.4</v>
      </c>
      <c r="K137" s="49" t="s">
        <v>25</v>
      </c>
      <c r="L137" s="50">
        <v>0</v>
      </c>
      <c r="M137" s="51">
        <v>3034978.4</v>
      </c>
      <c r="N137" s="40">
        <v>606995.68</v>
      </c>
      <c r="O137" s="52">
        <v>0.1</v>
      </c>
      <c r="P137" s="40">
        <v>303497.84</v>
      </c>
      <c r="Q137" s="59"/>
    </row>
    <row r="138" ht="60" spans="1:17">
      <c r="A138" s="38">
        <v>135</v>
      </c>
      <c r="B138" s="39" t="s">
        <v>26</v>
      </c>
      <c r="C138" s="39" t="s">
        <v>27</v>
      </c>
      <c r="D138" s="10" t="s">
        <v>276</v>
      </c>
      <c r="E138" s="10" t="s">
        <v>29</v>
      </c>
      <c r="F138" s="40">
        <v>217000</v>
      </c>
      <c r="G138" s="18">
        <v>44739</v>
      </c>
      <c r="H138" s="18">
        <v>45104</v>
      </c>
      <c r="I138" s="48">
        <f>1736/217000</f>
        <v>0.008</v>
      </c>
      <c r="J138" s="40">
        <v>216791.12</v>
      </c>
      <c r="K138" s="49" t="s">
        <v>25</v>
      </c>
      <c r="L138" s="50">
        <v>0</v>
      </c>
      <c r="M138" s="51">
        <v>216791.12</v>
      </c>
      <c r="N138" s="40">
        <v>43358.22</v>
      </c>
      <c r="O138" s="52">
        <v>0.1</v>
      </c>
      <c r="P138" s="40">
        <v>21679.11</v>
      </c>
      <c r="Q138" s="59"/>
    </row>
    <row r="139" ht="60" spans="1:17">
      <c r="A139" s="38">
        <v>136</v>
      </c>
      <c r="B139" s="39" t="s">
        <v>26</v>
      </c>
      <c r="C139" s="39" t="s">
        <v>27</v>
      </c>
      <c r="D139" s="10" t="s">
        <v>277</v>
      </c>
      <c r="E139" s="10" t="s">
        <v>29</v>
      </c>
      <c r="F139" s="40">
        <v>500000</v>
      </c>
      <c r="G139" s="18">
        <v>44729</v>
      </c>
      <c r="H139" s="18">
        <v>45094</v>
      </c>
      <c r="I139" s="48">
        <f>4000/500000</f>
        <v>0.008</v>
      </c>
      <c r="J139" s="40">
        <v>500006.24</v>
      </c>
      <c r="K139" s="49" t="s">
        <v>25</v>
      </c>
      <c r="L139" s="50">
        <v>0</v>
      </c>
      <c r="M139" s="51">
        <v>500006.24</v>
      </c>
      <c r="N139" s="40">
        <v>100001.25</v>
      </c>
      <c r="O139" s="52">
        <v>0.1</v>
      </c>
      <c r="P139" s="40">
        <v>50000.62</v>
      </c>
      <c r="Q139" s="59"/>
    </row>
    <row r="140" ht="60" spans="1:17">
      <c r="A140" s="38">
        <v>137</v>
      </c>
      <c r="B140" s="39" t="s">
        <v>41</v>
      </c>
      <c r="C140" s="39" t="s">
        <v>42</v>
      </c>
      <c r="D140" s="9" t="s">
        <v>278</v>
      </c>
      <c r="E140" s="10" t="s">
        <v>29</v>
      </c>
      <c r="F140" s="40">
        <v>1000000</v>
      </c>
      <c r="G140" s="18">
        <v>44832</v>
      </c>
      <c r="H140" s="18">
        <v>45197</v>
      </c>
      <c r="I140" s="48">
        <f>5000/500000</f>
        <v>0.01</v>
      </c>
      <c r="J140" s="40">
        <v>971814.46</v>
      </c>
      <c r="K140" s="49" t="s">
        <v>25</v>
      </c>
      <c r="L140" s="50">
        <v>0</v>
      </c>
      <c r="M140" s="51">
        <v>971814.46</v>
      </c>
      <c r="N140" s="40">
        <v>194362.89</v>
      </c>
      <c r="O140" s="52">
        <v>0.1</v>
      </c>
      <c r="P140" s="40">
        <v>97181.45</v>
      </c>
      <c r="Q140" s="59"/>
    </row>
    <row r="141" ht="60" spans="1:17">
      <c r="A141" s="38">
        <v>138</v>
      </c>
      <c r="B141" s="39" t="s">
        <v>41</v>
      </c>
      <c r="C141" s="39" t="s">
        <v>42</v>
      </c>
      <c r="D141" s="9" t="s">
        <v>279</v>
      </c>
      <c r="E141" s="10" t="s">
        <v>29</v>
      </c>
      <c r="F141" s="40">
        <v>300000</v>
      </c>
      <c r="G141" s="18">
        <v>44858</v>
      </c>
      <c r="H141" s="18">
        <v>45220</v>
      </c>
      <c r="I141" s="48">
        <f t="shared" ref="I141:I144" si="2">3000/300000</f>
        <v>0.01</v>
      </c>
      <c r="J141" s="40">
        <v>302260.97</v>
      </c>
      <c r="K141" s="49" t="s">
        <v>25</v>
      </c>
      <c r="L141" s="50">
        <v>0</v>
      </c>
      <c r="M141" s="51">
        <v>302260.97</v>
      </c>
      <c r="N141" s="40">
        <v>60452.2</v>
      </c>
      <c r="O141" s="52">
        <v>0.1</v>
      </c>
      <c r="P141" s="40">
        <v>30226.1</v>
      </c>
      <c r="Q141" s="59"/>
    </row>
    <row r="142" ht="60" spans="1:17">
      <c r="A142" s="38">
        <v>139</v>
      </c>
      <c r="B142" s="39" t="s">
        <v>41</v>
      </c>
      <c r="C142" s="39" t="s">
        <v>42</v>
      </c>
      <c r="D142" s="9" t="s">
        <v>280</v>
      </c>
      <c r="E142" s="10" t="s">
        <v>29</v>
      </c>
      <c r="F142" s="40">
        <v>100000</v>
      </c>
      <c r="G142" s="18">
        <v>44855</v>
      </c>
      <c r="H142" s="18">
        <v>45220</v>
      </c>
      <c r="I142" s="48">
        <f t="shared" si="2"/>
        <v>0.01</v>
      </c>
      <c r="J142" s="40">
        <v>89048.33</v>
      </c>
      <c r="K142" s="49" t="s">
        <v>25</v>
      </c>
      <c r="L142" s="50">
        <v>0</v>
      </c>
      <c r="M142" s="51">
        <v>89048.33</v>
      </c>
      <c r="N142" s="40">
        <v>17809.66</v>
      </c>
      <c r="O142" s="52">
        <v>0.1</v>
      </c>
      <c r="P142" s="40">
        <v>8904.83</v>
      </c>
      <c r="Q142" s="59"/>
    </row>
    <row r="143" ht="60" spans="1:17">
      <c r="A143" s="38">
        <v>140</v>
      </c>
      <c r="B143" s="39" t="s">
        <v>41</v>
      </c>
      <c r="C143" s="39" t="s">
        <v>42</v>
      </c>
      <c r="D143" s="9" t="s">
        <v>280</v>
      </c>
      <c r="E143" s="10" t="s">
        <v>29</v>
      </c>
      <c r="F143" s="40">
        <v>100000</v>
      </c>
      <c r="G143" s="18">
        <v>44855</v>
      </c>
      <c r="H143" s="18">
        <v>45220</v>
      </c>
      <c r="I143" s="48">
        <f t="shared" si="2"/>
        <v>0.01</v>
      </c>
      <c r="J143" s="40">
        <v>90442.81</v>
      </c>
      <c r="K143" s="49" t="s">
        <v>25</v>
      </c>
      <c r="L143" s="50">
        <v>0</v>
      </c>
      <c r="M143" s="51">
        <v>90442.81</v>
      </c>
      <c r="N143" s="40">
        <v>18088.57</v>
      </c>
      <c r="O143" s="52">
        <v>0.1</v>
      </c>
      <c r="P143" s="40">
        <v>9044.28</v>
      </c>
      <c r="Q143" s="59"/>
    </row>
    <row r="144" ht="60" spans="1:17">
      <c r="A144" s="38">
        <v>141</v>
      </c>
      <c r="B144" s="39" t="s">
        <v>41</v>
      </c>
      <c r="C144" s="39" t="s">
        <v>42</v>
      </c>
      <c r="D144" s="9" t="s">
        <v>280</v>
      </c>
      <c r="E144" s="10" t="s">
        <v>29</v>
      </c>
      <c r="F144" s="40">
        <v>100000</v>
      </c>
      <c r="G144" s="18">
        <v>44855</v>
      </c>
      <c r="H144" s="18">
        <v>45220</v>
      </c>
      <c r="I144" s="48">
        <f t="shared" si="2"/>
        <v>0.01</v>
      </c>
      <c r="J144" s="40">
        <v>100492.01</v>
      </c>
      <c r="K144" s="49" t="s">
        <v>25</v>
      </c>
      <c r="L144" s="50">
        <v>0</v>
      </c>
      <c r="M144" s="51">
        <v>100492.01</v>
      </c>
      <c r="N144" s="40">
        <v>20098.41</v>
      </c>
      <c r="O144" s="52">
        <v>0.1</v>
      </c>
      <c r="P144" s="60">
        <v>10049.2</v>
      </c>
      <c r="Q144" s="59"/>
    </row>
    <row r="145" ht="60" spans="1:17">
      <c r="A145" s="38">
        <v>142</v>
      </c>
      <c r="B145" s="39" t="s">
        <v>41</v>
      </c>
      <c r="C145" s="39" t="s">
        <v>42</v>
      </c>
      <c r="D145" s="9" t="s">
        <v>281</v>
      </c>
      <c r="E145" s="10" t="s">
        <v>29</v>
      </c>
      <c r="F145" s="40">
        <v>5000000</v>
      </c>
      <c r="G145" s="18">
        <v>44991</v>
      </c>
      <c r="H145" s="18">
        <v>45356</v>
      </c>
      <c r="I145" s="48">
        <f>25000/5000000</f>
        <v>0.005</v>
      </c>
      <c r="J145" s="40">
        <v>5047600.27</v>
      </c>
      <c r="K145" s="49" t="s">
        <v>25</v>
      </c>
      <c r="L145" s="50">
        <v>0</v>
      </c>
      <c r="M145" s="51">
        <v>5047600.27</v>
      </c>
      <c r="N145" s="40">
        <v>1009520.06</v>
      </c>
      <c r="O145" s="52">
        <v>0.1</v>
      </c>
      <c r="P145" s="60">
        <v>504760.03</v>
      </c>
      <c r="Q145" s="59"/>
    </row>
    <row r="146" ht="60" spans="1:17">
      <c r="A146" s="38">
        <v>143</v>
      </c>
      <c r="B146" s="39" t="s">
        <v>36</v>
      </c>
      <c r="C146" s="39" t="s">
        <v>37</v>
      </c>
      <c r="D146" s="9" t="s">
        <v>282</v>
      </c>
      <c r="E146" s="10" t="s">
        <v>29</v>
      </c>
      <c r="F146" s="40">
        <v>1000000</v>
      </c>
      <c r="G146" s="18">
        <v>44937</v>
      </c>
      <c r="H146" s="18">
        <v>45301</v>
      </c>
      <c r="I146" s="48">
        <f>8000/1000000</f>
        <v>0.008</v>
      </c>
      <c r="J146" s="40">
        <v>783776</v>
      </c>
      <c r="K146" s="49" t="s">
        <v>25</v>
      </c>
      <c r="L146" s="50">
        <v>0</v>
      </c>
      <c r="M146" s="51">
        <v>783776</v>
      </c>
      <c r="N146" s="40">
        <v>156755.2</v>
      </c>
      <c r="O146" s="52">
        <v>0.1</v>
      </c>
      <c r="P146" s="60">
        <v>78377.6</v>
      </c>
      <c r="Q146" s="59"/>
    </row>
    <row r="147" ht="60" spans="1:17">
      <c r="A147" s="38">
        <v>144</v>
      </c>
      <c r="B147" s="39" t="s">
        <v>154</v>
      </c>
      <c r="C147" s="39" t="s">
        <v>155</v>
      </c>
      <c r="D147" s="9" t="s">
        <v>283</v>
      </c>
      <c r="E147" s="10" t="s">
        <v>29</v>
      </c>
      <c r="F147" s="40">
        <v>700000</v>
      </c>
      <c r="G147" s="18">
        <v>44853</v>
      </c>
      <c r="H147" s="18">
        <v>45218</v>
      </c>
      <c r="I147" s="48">
        <f>3500/700000</f>
        <v>0.005</v>
      </c>
      <c r="J147" s="40">
        <v>698161.76</v>
      </c>
      <c r="K147" s="49" t="s">
        <v>25</v>
      </c>
      <c r="L147" s="50">
        <v>0</v>
      </c>
      <c r="M147" s="51">
        <v>698161.76</v>
      </c>
      <c r="N147" s="40">
        <v>139632.35</v>
      </c>
      <c r="O147" s="52">
        <v>0.1</v>
      </c>
      <c r="P147" s="60">
        <v>69816.18</v>
      </c>
      <c r="Q147" s="59"/>
    </row>
    <row r="148" ht="60" spans="1:17">
      <c r="A148" s="38">
        <v>145</v>
      </c>
      <c r="B148" s="39" t="s">
        <v>154</v>
      </c>
      <c r="C148" s="39" t="s">
        <v>155</v>
      </c>
      <c r="D148" s="9" t="s">
        <v>284</v>
      </c>
      <c r="E148" s="10" t="s">
        <v>29</v>
      </c>
      <c r="F148" s="40">
        <v>500000</v>
      </c>
      <c r="G148" s="18">
        <v>44819</v>
      </c>
      <c r="H148" s="18">
        <v>45184</v>
      </c>
      <c r="I148" s="48">
        <f>2500/500000</f>
        <v>0.005</v>
      </c>
      <c r="J148" s="40">
        <v>496824.16</v>
      </c>
      <c r="K148" s="49" t="s">
        <v>25</v>
      </c>
      <c r="L148" s="50">
        <v>0</v>
      </c>
      <c r="M148" s="51">
        <v>496824.16</v>
      </c>
      <c r="N148" s="40">
        <v>99364.83</v>
      </c>
      <c r="O148" s="52">
        <v>0.1</v>
      </c>
      <c r="P148" s="60">
        <v>49682.42</v>
      </c>
      <c r="Q148" s="59"/>
    </row>
    <row r="149" ht="60" spans="1:17">
      <c r="A149" s="38">
        <v>146</v>
      </c>
      <c r="B149" s="39" t="s">
        <v>154</v>
      </c>
      <c r="C149" s="39" t="s">
        <v>155</v>
      </c>
      <c r="D149" s="9" t="s">
        <v>285</v>
      </c>
      <c r="E149" s="10" t="s">
        <v>29</v>
      </c>
      <c r="F149" s="40">
        <v>800000</v>
      </c>
      <c r="G149" s="18">
        <v>44832</v>
      </c>
      <c r="H149" s="18">
        <v>45197</v>
      </c>
      <c r="I149" s="48">
        <f>4500/900000</f>
        <v>0.005</v>
      </c>
      <c r="J149" s="40">
        <v>802894.38</v>
      </c>
      <c r="K149" s="49" t="s">
        <v>25</v>
      </c>
      <c r="L149" s="50">
        <v>0</v>
      </c>
      <c r="M149" s="51">
        <v>802894.38</v>
      </c>
      <c r="N149" s="40">
        <v>160578.88</v>
      </c>
      <c r="O149" s="52">
        <v>0.1</v>
      </c>
      <c r="P149" s="60">
        <v>80289.44</v>
      </c>
      <c r="Q149" s="59"/>
    </row>
    <row r="150" ht="60" spans="1:17">
      <c r="A150" s="38">
        <v>147</v>
      </c>
      <c r="B150" s="39" t="s">
        <v>154</v>
      </c>
      <c r="C150" s="39" t="s">
        <v>155</v>
      </c>
      <c r="D150" s="9" t="s">
        <v>285</v>
      </c>
      <c r="E150" s="10" t="s">
        <v>29</v>
      </c>
      <c r="F150" s="40">
        <v>100000</v>
      </c>
      <c r="G150" s="18">
        <v>44832</v>
      </c>
      <c r="H150" s="18">
        <v>45197</v>
      </c>
      <c r="I150" s="48">
        <f>4500/900000</f>
        <v>0.005</v>
      </c>
      <c r="J150" s="40">
        <v>100390.55</v>
      </c>
      <c r="K150" s="49" t="s">
        <v>25</v>
      </c>
      <c r="L150" s="50">
        <v>0</v>
      </c>
      <c r="M150" s="51">
        <v>100390.55</v>
      </c>
      <c r="N150" s="40">
        <v>20078.11</v>
      </c>
      <c r="O150" s="52">
        <v>0.1</v>
      </c>
      <c r="P150" s="40">
        <v>10039.06</v>
      </c>
      <c r="Q150" s="59"/>
    </row>
    <row r="151" ht="60" spans="1:17">
      <c r="A151" s="38">
        <v>148</v>
      </c>
      <c r="B151" s="39" t="s">
        <v>154</v>
      </c>
      <c r="C151" s="39" t="s">
        <v>155</v>
      </c>
      <c r="D151" s="9" t="s">
        <v>286</v>
      </c>
      <c r="E151" s="10" t="s">
        <v>29</v>
      </c>
      <c r="F151" s="40">
        <v>500000</v>
      </c>
      <c r="G151" s="18">
        <v>44547</v>
      </c>
      <c r="H151" s="18">
        <v>45186</v>
      </c>
      <c r="I151" s="48" t="s">
        <v>161</v>
      </c>
      <c r="J151" s="40">
        <v>328156.72</v>
      </c>
      <c r="K151" s="49" t="s">
        <v>25</v>
      </c>
      <c r="L151" s="50">
        <v>0</v>
      </c>
      <c r="M151" s="51">
        <v>328156.72</v>
      </c>
      <c r="N151" s="40">
        <v>65631.34</v>
      </c>
      <c r="O151" s="52">
        <v>0.1</v>
      </c>
      <c r="P151" s="40">
        <v>32815.67</v>
      </c>
      <c r="Q151" s="59"/>
    </row>
    <row r="152" ht="60" spans="1:17">
      <c r="A152" s="38">
        <v>149</v>
      </c>
      <c r="B152" s="39" t="s">
        <v>41</v>
      </c>
      <c r="C152" s="39" t="s">
        <v>42</v>
      </c>
      <c r="D152" s="9" t="s">
        <v>287</v>
      </c>
      <c r="E152" s="10" t="s">
        <v>29</v>
      </c>
      <c r="F152" s="40">
        <v>300000</v>
      </c>
      <c r="G152" s="18">
        <v>44799</v>
      </c>
      <c r="H152" s="18">
        <v>45164</v>
      </c>
      <c r="I152" s="48">
        <f>3000/300000</f>
        <v>0.01</v>
      </c>
      <c r="J152" s="40">
        <v>299578.15</v>
      </c>
      <c r="K152" s="49" t="s">
        <v>25</v>
      </c>
      <c r="L152" s="50">
        <v>0</v>
      </c>
      <c r="M152" s="51">
        <v>299578.15</v>
      </c>
      <c r="N152" s="40">
        <v>59915.62</v>
      </c>
      <c r="O152" s="52">
        <v>0.1</v>
      </c>
      <c r="P152" s="40">
        <v>29957.82</v>
      </c>
      <c r="Q152" s="59"/>
    </row>
    <row r="153" ht="60" spans="1:17">
      <c r="A153" s="38">
        <v>150</v>
      </c>
      <c r="B153" s="39" t="s">
        <v>219</v>
      </c>
      <c r="C153" s="39" t="s">
        <v>220</v>
      </c>
      <c r="D153" s="9" t="s">
        <v>288</v>
      </c>
      <c r="E153" s="10" t="s">
        <v>29</v>
      </c>
      <c r="F153" s="40">
        <v>2000000</v>
      </c>
      <c r="G153" s="18">
        <v>44910</v>
      </c>
      <c r="H153" s="18">
        <v>45272</v>
      </c>
      <c r="I153" s="48">
        <f>20000/2000000</f>
        <v>0.01</v>
      </c>
      <c r="J153" s="40">
        <v>1300782.53</v>
      </c>
      <c r="K153" s="49" t="s">
        <v>25</v>
      </c>
      <c r="L153" s="50">
        <v>0</v>
      </c>
      <c r="M153" s="51">
        <v>1300782.53</v>
      </c>
      <c r="N153" s="40">
        <v>260156.51</v>
      </c>
      <c r="O153" s="52">
        <v>0.1</v>
      </c>
      <c r="P153" s="40">
        <v>130078.25</v>
      </c>
      <c r="Q153" s="59"/>
    </row>
    <row r="154" ht="60" spans="1:17">
      <c r="A154" s="38">
        <v>151</v>
      </c>
      <c r="B154" s="39" t="s">
        <v>219</v>
      </c>
      <c r="C154" s="39" t="s">
        <v>220</v>
      </c>
      <c r="D154" s="9" t="s">
        <v>289</v>
      </c>
      <c r="E154" s="10" t="s">
        <v>29</v>
      </c>
      <c r="F154" s="40">
        <v>500000</v>
      </c>
      <c r="G154" s="18">
        <v>44890</v>
      </c>
      <c r="H154" s="18">
        <v>45254</v>
      </c>
      <c r="I154" s="48">
        <f t="shared" ref="I154:I163" si="3">50000/5000000</f>
        <v>0.01</v>
      </c>
      <c r="J154" s="40">
        <v>499898.13</v>
      </c>
      <c r="K154" s="49" t="s">
        <v>25</v>
      </c>
      <c r="L154" s="50">
        <v>0</v>
      </c>
      <c r="M154" s="51">
        <v>499898.13</v>
      </c>
      <c r="N154" s="40">
        <v>99979.63</v>
      </c>
      <c r="O154" s="52">
        <v>0.1</v>
      </c>
      <c r="P154" s="40">
        <v>49989.81</v>
      </c>
      <c r="Q154" s="59"/>
    </row>
    <row r="155" ht="60" spans="1:17">
      <c r="A155" s="38">
        <v>152</v>
      </c>
      <c r="B155" s="39" t="s">
        <v>219</v>
      </c>
      <c r="C155" s="39" t="s">
        <v>220</v>
      </c>
      <c r="D155" s="9" t="s">
        <v>289</v>
      </c>
      <c r="E155" s="10" t="s">
        <v>29</v>
      </c>
      <c r="F155" s="40">
        <v>500000</v>
      </c>
      <c r="G155" s="18">
        <v>44890</v>
      </c>
      <c r="H155" s="18">
        <v>45248</v>
      </c>
      <c r="I155" s="48">
        <f t="shared" si="3"/>
        <v>0.01</v>
      </c>
      <c r="J155" s="40">
        <v>499898.13</v>
      </c>
      <c r="K155" s="49" t="s">
        <v>25</v>
      </c>
      <c r="L155" s="50">
        <v>0</v>
      </c>
      <c r="M155" s="51">
        <v>499898.13</v>
      </c>
      <c r="N155" s="40">
        <v>99979.63</v>
      </c>
      <c r="O155" s="52">
        <v>0.1</v>
      </c>
      <c r="P155" s="40">
        <v>49989.81</v>
      </c>
      <c r="Q155" s="59"/>
    </row>
    <row r="156" ht="60" spans="1:17">
      <c r="A156" s="38">
        <v>153</v>
      </c>
      <c r="B156" s="39" t="s">
        <v>219</v>
      </c>
      <c r="C156" s="39" t="s">
        <v>220</v>
      </c>
      <c r="D156" s="9" t="s">
        <v>289</v>
      </c>
      <c r="E156" s="10" t="s">
        <v>29</v>
      </c>
      <c r="F156" s="40">
        <v>500000</v>
      </c>
      <c r="G156" s="18">
        <v>44890</v>
      </c>
      <c r="H156" s="18">
        <v>45251</v>
      </c>
      <c r="I156" s="48">
        <f t="shared" si="3"/>
        <v>0.01</v>
      </c>
      <c r="J156" s="40">
        <v>499898.13</v>
      </c>
      <c r="K156" s="49" t="s">
        <v>25</v>
      </c>
      <c r="L156" s="50">
        <v>0</v>
      </c>
      <c r="M156" s="51">
        <v>499898.13</v>
      </c>
      <c r="N156" s="40">
        <v>99979.63</v>
      </c>
      <c r="O156" s="52">
        <v>0.1</v>
      </c>
      <c r="P156" s="40">
        <v>49989.81</v>
      </c>
      <c r="Q156" s="59"/>
    </row>
    <row r="157" ht="60" spans="1:17">
      <c r="A157" s="38">
        <v>154</v>
      </c>
      <c r="B157" s="39" t="s">
        <v>219</v>
      </c>
      <c r="C157" s="39" t="s">
        <v>220</v>
      </c>
      <c r="D157" s="9" t="s">
        <v>289</v>
      </c>
      <c r="E157" s="10" t="s">
        <v>29</v>
      </c>
      <c r="F157" s="40">
        <v>500000</v>
      </c>
      <c r="G157" s="18">
        <v>44890</v>
      </c>
      <c r="H157" s="18">
        <v>45251</v>
      </c>
      <c r="I157" s="48">
        <f t="shared" si="3"/>
        <v>0.01</v>
      </c>
      <c r="J157" s="40">
        <v>499898.13</v>
      </c>
      <c r="K157" s="49" t="s">
        <v>25</v>
      </c>
      <c r="L157" s="50">
        <v>0</v>
      </c>
      <c r="M157" s="51">
        <v>499898.13</v>
      </c>
      <c r="N157" s="40">
        <v>99979.63</v>
      </c>
      <c r="O157" s="52">
        <v>0.1</v>
      </c>
      <c r="P157" s="40">
        <v>49989.81</v>
      </c>
      <c r="Q157" s="59"/>
    </row>
    <row r="158" ht="60" spans="1:17">
      <c r="A158" s="38">
        <v>155</v>
      </c>
      <c r="B158" s="39" t="s">
        <v>219</v>
      </c>
      <c r="C158" s="39" t="s">
        <v>220</v>
      </c>
      <c r="D158" s="9" t="s">
        <v>289</v>
      </c>
      <c r="E158" s="10" t="s">
        <v>29</v>
      </c>
      <c r="F158" s="40">
        <v>500000</v>
      </c>
      <c r="G158" s="18">
        <v>44890</v>
      </c>
      <c r="H158" s="18">
        <v>45254</v>
      </c>
      <c r="I158" s="48">
        <f t="shared" si="3"/>
        <v>0.01</v>
      </c>
      <c r="J158" s="40">
        <v>499898.13</v>
      </c>
      <c r="K158" s="49" t="s">
        <v>25</v>
      </c>
      <c r="L158" s="50">
        <v>0</v>
      </c>
      <c r="M158" s="51">
        <v>499898.13</v>
      </c>
      <c r="N158" s="40">
        <v>99979.63</v>
      </c>
      <c r="O158" s="52">
        <v>0.1</v>
      </c>
      <c r="P158" s="40">
        <v>49989.81</v>
      </c>
      <c r="Q158" s="59"/>
    </row>
    <row r="159" ht="60" spans="1:17">
      <c r="A159" s="38">
        <v>156</v>
      </c>
      <c r="B159" s="39" t="s">
        <v>219</v>
      </c>
      <c r="C159" s="39" t="s">
        <v>220</v>
      </c>
      <c r="D159" s="9" t="s">
        <v>289</v>
      </c>
      <c r="E159" s="10" t="s">
        <v>29</v>
      </c>
      <c r="F159" s="40">
        <v>500000</v>
      </c>
      <c r="G159" s="18">
        <v>44890</v>
      </c>
      <c r="H159" s="18">
        <v>45254</v>
      </c>
      <c r="I159" s="48">
        <f t="shared" si="3"/>
        <v>0.01</v>
      </c>
      <c r="J159" s="40">
        <v>499898.13</v>
      </c>
      <c r="K159" s="49" t="s">
        <v>25</v>
      </c>
      <c r="L159" s="50">
        <v>0</v>
      </c>
      <c r="M159" s="51">
        <v>499898.13</v>
      </c>
      <c r="N159" s="40">
        <v>99979.63</v>
      </c>
      <c r="O159" s="52">
        <v>0.1</v>
      </c>
      <c r="P159" s="40">
        <v>49989.81</v>
      </c>
      <c r="Q159" s="59"/>
    </row>
    <row r="160" ht="60" spans="1:17">
      <c r="A160" s="38">
        <v>157</v>
      </c>
      <c r="B160" s="39" t="s">
        <v>219</v>
      </c>
      <c r="C160" s="39" t="s">
        <v>220</v>
      </c>
      <c r="D160" s="9" t="s">
        <v>289</v>
      </c>
      <c r="E160" s="10" t="s">
        <v>29</v>
      </c>
      <c r="F160" s="40">
        <v>500000</v>
      </c>
      <c r="G160" s="18">
        <v>44890</v>
      </c>
      <c r="H160" s="18">
        <v>45254</v>
      </c>
      <c r="I160" s="48">
        <f t="shared" si="3"/>
        <v>0.01</v>
      </c>
      <c r="J160" s="40">
        <v>499898.13</v>
      </c>
      <c r="K160" s="49" t="s">
        <v>25</v>
      </c>
      <c r="L160" s="50">
        <v>0</v>
      </c>
      <c r="M160" s="51">
        <v>499898.13</v>
      </c>
      <c r="N160" s="40">
        <v>99979.63</v>
      </c>
      <c r="O160" s="52">
        <v>0.1</v>
      </c>
      <c r="P160" s="40">
        <v>49989.81</v>
      </c>
      <c r="Q160" s="59"/>
    </row>
    <row r="161" ht="60" spans="1:17">
      <c r="A161" s="38">
        <v>158</v>
      </c>
      <c r="B161" s="39" t="s">
        <v>219</v>
      </c>
      <c r="C161" s="39" t="s">
        <v>220</v>
      </c>
      <c r="D161" s="9" t="s">
        <v>289</v>
      </c>
      <c r="E161" s="10" t="s">
        <v>29</v>
      </c>
      <c r="F161" s="40">
        <v>500000</v>
      </c>
      <c r="G161" s="18">
        <v>44890</v>
      </c>
      <c r="H161" s="18">
        <v>45254</v>
      </c>
      <c r="I161" s="48">
        <f t="shared" si="3"/>
        <v>0.01</v>
      </c>
      <c r="J161" s="40">
        <v>499898.13</v>
      </c>
      <c r="K161" s="49" t="s">
        <v>25</v>
      </c>
      <c r="L161" s="50">
        <v>0</v>
      </c>
      <c r="M161" s="51">
        <v>499898.13</v>
      </c>
      <c r="N161" s="40">
        <v>99979.63</v>
      </c>
      <c r="O161" s="52">
        <v>0.1</v>
      </c>
      <c r="P161" s="40">
        <v>49989.81</v>
      </c>
      <c r="Q161" s="59"/>
    </row>
    <row r="162" ht="60" spans="1:17">
      <c r="A162" s="38">
        <v>159</v>
      </c>
      <c r="B162" s="39" t="s">
        <v>219</v>
      </c>
      <c r="C162" s="39" t="s">
        <v>220</v>
      </c>
      <c r="D162" s="9" t="s">
        <v>289</v>
      </c>
      <c r="E162" s="10" t="s">
        <v>29</v>
      </c>
      <c r="F162" s="40">
        <v>500000</v>
      </c>
      <c r="G162" s="18">
        <v>44890</v>
      </c>
      <c r="H162" s="18">
        <v>45254</v>
      </c>
      <c r="I162" s="48">
        <f t="shared" si="3"/>
        <v>0.01</v>
      </c>
      <c r="J162" s="40">
        <v>499898.13</v>
      </c>
      <c r="K162" s="49" t="s">
        <v>25</v>
      </c>
      <c r="L162" s="50">
        <v>0</v>
      </c>
      <c r="M162" s="51">
        <v>499898.13</v>
      </c>
      <c r="N162" s="40">
        <v>99979.63</v>
      </c>
      <c r="O162" s="52">
        <v>0.1</v>
      </c>
      <c r="P162" s="40">
        <v>49989.81</v>
      </c>
      <c r="Q162" s="59"/>
    </row>
    <row r="163" ht="60" spans="1:17">
      <c r="A163" s="38">
        <v>160</v>
      </c>
      <c r="B163" s="39" t="s">
        <v>219</v>
      </c>
      <c r="C163" s="39" t="s">
        <v>220</v>
      </c>
      <c r="D163" s="9" t="s">
        <v>289</v>
      </c>
      <c r="E163" s="10" t="s">
        <v>29</v>
      </c>
      <c r="F163" s="40">
        <v>500000</v>
      </c>
      <c r="G163" s="18">
        <v>44890</v>
      </c>
      <c r="H163" s="18">
        <v>45248</v>
      </c>
      <c r="I163" s="48">
        <f t="shared" si="3"/>
        <v>0.01</v>
      </c>
      <c r="J163" s="40">
        <v>499898.08</v>
      </c>
      <c r="K163" s="49" t="s">
        <v>25</v>
      </c>
      <c r="L163" s="50">
        <v>0</v>
      </c>
      <c r="M163" s="51">
        <v>499898.08</v>
      </c>
      <c r="N163" s="40">
        <v>99979.62</v>
      </c>
      <c r="O163" s="52">
        <v>0.1</v>
      </c>
      <c r="P163" s="40">
        <v>49989.81</v>
      </c>
      <c r="Q163" s="59"/>
    </row>
    <row r="164" ht="60" spans="1:17">
      <c r="A164" s="38">
        <v>161</v>
      </c>
      <c r="B164" s="39" t="s">
        <v>26</v>
      </c>
      <c r="C164" s="39" t="s">
        <v>27</v>
      </c>
      <c r="D164" s="9" t="s">
        <v>290</v>
      </c>
      <c r="E164" s="10" t="s">
        <v>29</v>
      </c>
      <c r="F164" s="40">
        <v>556000</v>
      </c>
      <c r="G164" s="18">
        <v>44565</v>
      </c>
      <c r="H164" s="18">
        <v>45173</v>
      </c>
      <c r="I164" s="48">
        <f>4448/556000</f>
        <v>0.008</v>
      </c>
      <c r="J164" s="40">
        <v>555192.69</v>
      </c>
      <c r="K164" s="49" t="s">
        <v>25</v>
      </c>
      <c r="L164" s="50">
        <v>0</v>
      </c>
      <c r="M164" s="51">
        <v>555192.69</v>
      </c>
      <c r="N164" s="40">
        <v>111038.54</v>
      </c>
      <c r="O164" s="52">
        <v>0.1</v>
      </c>
      <c r="P164" s="40">
        <v>55519.27</v>
      </c>
      <c r="Q164" s="59"/>
    </row>
    <row r="165" ht="60" spans="1:17">
      <c r="A165" s="38">
        <v>162</v>
      </c>
      <c r="B165" s="39" t="s">
        <v>26</v>
      </c>
      <c r="C165" s="39" t="s">
        <v>27</v>
      </c>
      <c r="D165" s="9" t="s">
        <v>291</v>
      </c>
      <c r="E165" s="10" t="s">
        <v>29</v>
      </c>
      <c r="F165" s="40">
        <v>238000</v>
      </c>
      <c r="G165" s="18">
        <v>44565</v>
      </c>
      <c r="H165" s="18">
        <v>45386</v>
      </c>
      <c r="I165" s="48">
        <f>1905/238000</f>
        <v>0.00800420168067227</v>
      </c>
      <c r="J165" s="40">
        <v>240330.02</v>
      </c>
      <c r="K165" s="49" t="s">
        <v>25</v>
      </c>
      <c r="L165" s="50">
        <v>0</v>
      </c>
      <c r="M165" s="51">
        <v>240330.02</v>
      </c>
      <c r="N165" s="40">
        <v>48066</v>
      </c>
      <c r="O165" s="52">
        <v>0.1</v>
      </c>
      <c r="P165" s="40">
        <v>24033</v>
      </c>
      <c r="Q165" s="59"/>
    </row>
    <row r="166" ht="60" spans="1:17">
      <c r="A166" s="38">
        <v>163</v>
      </c>
      <c r="B166" s="39" t="s">
        <v>26</v>
      </c>
      <c r="C166" s="39" t="s">
        <v>27</v>
      </c>
      <c r="D166" s="9" t="s">
        <v>291</v>
      </c>
      <c r="E166" s="10" t="s">
        <v>29</v>
      </c>
      <c r="F166" s="40">
        <v>362000</v>
      </c>
      <c r="G166" s="18">
        <v>44565</v>
      </c>
      <c r="H166" s="18">
        <v>45386</v>
      </c>
      <c r="I166" s="48">
        <f>2900/362000</f>
        <v>0.00801104972375691</v>
      </c>
      <c r="J166" s="40">
        <v>365543.98</v>
      </c>
      <c r="K166" s="49" t="s">
        <v>25</v>
      </c>
      <c r="L166" s="50">
        <v>0</v>
      </c>
      <c r="M166" s="51">
        <v>365543.98</v>
      </c>
      <c r="N166" s="40">
        <v>73108.8</v>
      </c>
      <c r="O166" s="52">
        <v>0.1</v>
      </c>
      <c r="P166" s="40">
        <v>36554.4</v>
      </c>
      <c r="Q166" s="59"/>
    </row>
    <row r="167" ht="60" spans="1:17">
      <c r="A167" s="38">
        <v>164</v>
      </c>
      <c r="B167" s="39" t="s">
        <v>26</v>
      </c>
      <c r="C167" s="39" t="s">
        <v>27</v>
      </c>
      <c r="D167" s="9" t="s">
        <v>292</v>
      </c>
      <c r="E167" s="10" t="s">
        <v>29</v>
      </c>
      <c r="F167" s="40">
        <v>300000</v>
      </c>
      <c r="G167" s="18">
        <v>44648</v>
      </c>
      <c r="H167" s="18">
        <v>45197</v>
      </c>
      <c r="I167" s="48">
        <f>2400/300000</f>
        <v>0.008</v>
      </c>
      <c r="J167" s="40">
        <v>301183.17</v>
      </c>
      <c r="K167" s="49" t="s">
        <v>25</v>
      </c>
      <c r="L167" s="50">
        <v>0</v>
      </c>
      <c r="M167" s="51">
        <v>301183.17</v>
      </c>
      <c r="N167" s="40">
        <v>60236.63</v>
      </c>
      <c r="O167" s="52">
        <v>0.1</v>
      </c>
      <c r="P167" s="40">
        <v>30118.32</v>
      </c>
      <c r="Q167" s="59"/>
    </row>
    <row r="168" ht="60" spans="1:17">
      <c r="A168" s="38">
        <v>165</v>
      </c>
      <c r="B168" s="39" t="s">
        <v>33</v>
      </c>
      <c r="C168" s="39" t="s">
        <v>34</v>
      </c>
      <c r="D168" s="10" t="s">
        <v>293</v>
      </c>
      <c r="E168" s="10" t="s">
        <v>29</v>
      </c>
      <c r="F168" s="40">
        <v>791000</v>
      </c>
      <c r="G168" s="18">
        <v>44944</v>
      </c>
      <c r="H168" s="18">
        <v>45308</v>
      </c>
      <c r="I168" s="48">
        <f>6328/791000</f>
        <v>0.008</v>
      </c>
      <c r="J168" s="40">
        <v>791716.58</v>
      </c>
      <c r="K168" s="49" t="s">
        <v>25</v>
      </c>
      <c r="L168" s="50">
        <v>0</v>
      </c>
      <c r="M168" s="51">
        <v>791716.58</v>
      </c>
      <c r="N168" s="40">
        <v>158343.32</v>
      </c>
      <c r="O168" s="52">
        <v>0.1</v>
      </c>
      <c r="P168" s="40">
        <v>79171.66</v>
      </c>
      <c r="Q168" s="59"/>
    </row>
    <row r="169" ht="60" spans="1:17">
      <c r="A169" s="38">
        <v>166</v>
      </c>
      <c r="B169" s="39" t="s">
        <v>154</v>
      </c>
      <c r="C169" s="39" t="s">
        <v>155</v>
      </c>
      <c r="D169" s="10" t="s">
        <v>294</v>
      </c>
      <c r="E169" s="10" t="s">
        <v>29</v>
      </c>
      <c r="F169" s="40">
        <v>2860000</v>
      </c>
      <c r="G169" s="18">
        <v>44869</v>
      </c>
      <c r="H169" s="18">
        <v>45233</v>
      </c>
      <c r="I169" s="48">
        <v>0</v>
      </c>
      <c r="J169" s="40">
        <v>1765684.66</v>
      </c>
      <c r="K169" s="49" t="s">
        <v>25</v>
      </c>
      <c r="L169" s="50">
        <v>0</v>
      </c>
      <c r="M169" s="51">
        <v>1765684.66</v>
      </c>
      <c r="N169" s="40">
        <v>353136.93</v>
      </c>
      <c r="O169" s="52">
        <v>0.1</v>
      </c>
      <c r="P169" s="40">
        <v>176568.47</v>
      </c>
      <c r="Q169" s="59"/>
    </row>
    <row r="170" ht="60" spans="1:17">
      <c r="A170" s="38">
        <v>167</v>
      </c>
      <c r="B170" s="39" t="s">
        <v>154</v>
      </c>
      <c r="C170" s="39" t="s">
        <v>155</v>
      </c>
      <c r="D170" s="10" t="s">
        <v>295</v>
      </c>
      <c r="E170" s="10" t="s">
        <v>29</v>
      </c>
      <c r="F170" s="40">
        <v>2927000</v>
      </c>
      <c r="G170" s="18">
        <v>44876</v>
      </c>
      <c r="H170" s="18">
        <v>45240</v>
      </c>
      <c r="I170" s="48">
        <v>0</v>
      </c>
      <c r="J170" s="40">
        <v>2923337.63</v>
      </c>
      <c r="K170" s="49" t="s">
        <v>25</v>
      </c>
      <c r="L170" s="50">
        <v>0</v>
      </c>
      <c r="M170" s="51">
        <v>2923337.63</v>
      </c>
      <c r="N170" s="40">
        <v>584667.53</v>
      </c>
      <c r="O170" s="52">
        <v>0.1</v>
      </c>
      <c r="P170" s="40">
        <v>292333.76</v>
      </c>
      <c r="Q170" s="59"/>
    </row>
    <row r="171" ht="60" spans="1:17">
      <c r="A171" s="38">
        <v>168</v>
      </c>
      <c r="B171" s="39" t="s">
        <v>154</v>
      </c>
      <c r="C171" s="39" t="s">
        <v>155</v>
      </c>
      <c r="D171" s="10" t="s">
        <v>296</v>
      </c>
      <c r="E171" s="10" t="s">
        <v>29</v>
      </c>
      <c r="F171" s="40">
        <v>1127000</v>
      </c>
      <c r="G171" s="18">
        <v>44881</v>
      </c>
      <c r="H171" s="18">
        <v>45245</v>
      </c>
      <c r="I171" s="48">
        <v>0</v>
      </c>
      <c r="J171" s="40">
        <v>926493.58</v>
      </c>
      <c r="K171" s="49" t="s">
        <v>25</v>
      </c>
      <c r="L171" s="50">
        <v>0</v>
      </c>
      <c r="M171" s="51">
        <v>926493.58</v>
      </c>
      <c r="N171" s="40">
        <v>185298.72</v>
      </c>
      <c r="O171" s="52">
        <v>0.1</v>
      </c>
      <c r="P171" s="40">
        <v>92649.36</v>
      </c>
      <c r="Q171" s="59"/>
    </row>
    <row r="172" ht="60" spans="1:17">
      <c r="A172" s="38">
        <v>169</v>
      </c>
      <c r="B172" s="39" t="s">
        <v>154</v>
      </c>
      <c r="C172" s="39" t="s">
        <v>155</v>
      </c>
      <c r="D172" s="9" t="s">
        <v>297</v>
      </c>
      <c r="E172" s="10" t="s">
        <v>29</v>
      </c>
      <c r="F172" s="40">
        <v>2200000</v>
      </c>
      <c r="G172" s="18">
        <v>44942</v>
      </c>
      <c r="H172" s="18">
        <v>45306</v>
      </c>
      <c r="I172" s="48">
        <f>10969.86/2200000</f>
        <v>0.0049863</v>
      </c>
      <c r="J172" s="40">
        <v>1507170.5</v>
      </c>
      <c r="K172" s="49" t="s">
        <v>25</v>
      </c>
      <c r="L172" s="50">
        <v>0</v>
      </c>
      <c r="M172" s="51">
        <v>1507170.5</v>
      </c>
      <c r="N172" s="40">
        <v>301434.1</v>
      </c>
      <c r="O172" s="52">
        <v>0.1</v>
      </c>
      <c r="P172" s="40">
        <v>150717.05</v>
      </c>
      <c r="Q172" s="59"/>
    </row>
    <row r="173" ht="60" spans="1:17">
      <c r="A173" s="38">
        <v>170</v>
      </c>
      <c r="B173" s="39" t="s">
        <v>36</v>
      </c>
      <c r="C173" s="39" t="s">
        <v>37</v>
      </c>
      <c r="D173" s="10" t="s">
        <v>298</v>
      </c>
      <c r="E173" s="10" t="s">
        <v>29</v>
      </c>
      <c r="F173" s="41">
        <v>700000</v>
      </c>
      <c r="G173" s="18">
        <v>44968</v>
      </c>
      <c r="H173" s="18">
        <v>45332</v>
      </c>
      <c r="I173" s="48">
        <f>3490.41/700000</f>
        <v>0.0049863</v>
      </c>
      <c r="J173" s="40">
        <v>704875.7</v>
      </c>
      <c r="K173" s="49" t="s">
        <v>25</v>
      </c>
      <c r="L173" s="50">
        <v>0</v>
      </c>
      <c r="M173" s="51">
        <v>704875.7</v>
      </c>
      <c r="N173" s="40">
        <v>140975.14</v>
      </c>
      <c r="O173" s="52">
        <v>0.1</v>
      </c>
      <c r="P173" s="40">
        <v>70487.57</v>
      </c>
      <c r="Q173" s="59"/>
    </row>
    <row r="174" ht="60" spans="1:17">
      <c r="A174" s="38">
        <v>171</v>
      </c>
      <c r="B174" s="39" t="s">
        <v>36</v>
      </c>
      <c r="C174" s="39" t="s">
        <v>37</v>
      </c>
      <c r="D174" s="10" t="s">
        <v>299</v>
      </c>
      <c r="E174" s="10" t="s">
        <v>181</v>
      </c>
      <c r="F174" s="41">
        <v>1000000</v>
      </c>
      <c r="G174" s="18">
        <v>44944</v>
      </c>
      <c r="H174" s="18">
        <v>45308</v>
      </c>
      <c r="I174" s="48">
        <f>5000/1000000</f>
        <v>0.005</v>
      </c>
      <c r="J174" s="40">
        <v>970000</v>
      </c>
      <c r="K174" s="49" t="s">
        <v>25</v>
      </c>
      <c r="L174" s="50">
        <v>0</v>
      </c>
      <c r="M174" s="51">
        <v>970000</v>
      </c>
      <c r="N174" s="40">
        <v>194000</v>
      </c>
      <c r="O174" s="52">
        <v>0.1</v>
      </c>
      <c r="P174" s="40">
        <v>97000</v>
      </c>
      <c r="Q174" s="59"/>
    </row>
    <row r="175" ht="60" spans="1:17">
      <c r="A175" s="38">
        <v>172</v>
      </c>
      <c r="B175" s="39" t="s">
        <v>36</v>
      </c>
      <c r="C175" s="39" t="s">
        <v>37</v>
      </c>
      <c r="D175" s="10" t="s">
        <v>300</v>
      </c>
      <c r="E175" s="10" t="s">
        <v>29</v>
      </c>
      <c r="F175" s="41">
        <v>211000</v>
      </c>
      <c r="G175" s="18">
        <v>44967</v>
      </c>
      <c r="H175" s="18">
        <v>45331</v>
      </c>
      <c r="I175" s="48">
        <f>1052.11/211000</f>
        <v>0.00498630331753554</v>
      </c>
      <c r="J175" s="40">
        <v>211664.65</v>
      </c>
      <c r="K175" s="49" t="s">
        <v>25</v>
      </c>
      <c r="L175" s="50">
        <v>0</v>
      </c>
      <c r="M175" s="51">
        <v>211664.65</v>
      </c>
      <c r="N175" s="40">
        <v>42332.93</v>
      </c>
      <c r="O175" s="52">
        <v>0.1</v>
      </c>
      <c r="P175" s="40">
        <v>21166.47</v>
      </c>
      <c r="Q175" s="59"/>
    </row>
    <row r="176" ht="60" spans="1:17">
      <c r="A176" s="38">
        <v>173</v>
      </c>
      <c r="B176" s="39" t="s">
        <v>36</v>
      </c>
      <c r="C176" s="39" t="s">
        <v>37</v>
      </c>
      <c r="D176" s="9" t="s">
        <v>301</v>
      </c>
      <c r="E176" s="10" t="s">
        <v>29</v>
      </c>
      <c r="F176" s="41">
        <v>2000000</v>
      </c>
      <c r="G176" s="18">
        <v>45013</v>
      </c>
      <c r="H176" s="18">
        <v>45379</v>
      </c>
      <c r="I176" s="48">
        <f>16000/2000000</f>
        <v>0.008</v>
      </c>
      <c r="J176" s="41">
        <v>2000000</v>
      </c>
      <c r="K176" s="49" t="s">
        <v>25</v>
      </c>
      <c r="L176" s="50">
        <v>0</v>
      </c>
      <c r="M176" s="51">
        <v>2000000</v>
      </c>
      <c r="N176" s="40">
        <v>400000</v>
      </c>
      <c r="O176" s="52">
        <v>0.1</v>
      </c>
      <c r="P176" s="40">
        <v>200000</v>
      </c>
      <c r="Q176" s="59"/>
    </row>
    <row r="177" ht="60" spans="1:17">
      <c r="A177" s="38">
        <v>174</v>
      </c>
      <c r="B177" s="39" t="s">
        <v>114</v>
      </c>
      <c r="C177" s="39" t="s">
        <v>115</v>
      </c>
      <c r="D177" s="10" t="s">
        <v>302</v>
      </c>
      <c r="E177" s="10" t="s">
        <v>29</v>
      </c>
      <c r="F177" s="41">
        <v>952000</v>
      </c>
      <c r="G177" s="18">
        <v>45016</v>
      </c>
      <c r="H177" s="18">
        <v>45381</v>
      </c>
      <c r="I177" s="48">
        <f>7140/952000</f>
        <v>0.0075</v>
      </c>
      <c r="J177" s="41">
        <v>952764.17</v>
      </c>
      <c r="K177" s="49" t="s">
        <v>25</v>
      </c>
      <c r="L177" s="50">
        <v>0</v>
      </c>
      <c r="M177" s="51">
        <v>952764.17</v>
      </c>
      <c r="N177" s="40">
        <v>190552.84</v>
      </c>
      <c r="O177" s="52">
        <v>0.1</v>
      </c>
      <c r="P177" s="40">
        <v>95276.42</v>
      </c>
      <c r="Q177" s="59"/>
    </row>
    <row r="178" ht="60" spans="1:17">
      <c r="A178" s="38">
        <v>175</v>
      </c>
      <c r="B178" s="39" t="s">
        <v>154</v>
      </c>
      <c r="C178" s="39" t="s">
        <v>155</v>
      </c>
      <c r="D178" s="9" t="s">
        <v>303</v>
      </c>
      <c r="E178" s="10" t="s">
        <v>29</v>
      </c>
      <c r="F178" s="40">
        <v>2000000</v>
      </c>
      <c r="G178" s="18">
        <v>44939</v>
      </c>
      <c r="H178" s="18">
        <v>45303</v>
      </c>
      <c r="I178" s="48">
        <f>9972.6/2000000</f>
        <v>0.0049863</v>
      </c>
      <c r="J178" s="40">
        <v>1898415.99</v>
      </c>
      <c r="K178" s="49" t="s">
        <v>25</v>
      </c>
      <c r="L178" s="50">
        <v>0</v>
      </c>
      <c r="M178" s="51">
        <v>1898415.99</v>
      </c>
      <c r="N178" s="40">
        <v>379683.2</v>
      </c>
      <c r="O178" s="52">
        <v>0.1</v>
      </c>
      <c r="P178" s="40">
        <v>189841.6</v>
      </c>
      <c r="Q178" s="59"/>
    </row>
    <row r="179" ht="60" spans="1:17">
      <c r="A179" s="38">
        <v>176</v>
      </c>
      <c r="B179" s="39" t="s">
        <v>33</v>
      </c>
      <c r="C179" s="39" t="s">
        <v>34</v>
      </c>
      <c r="D179" s="9" t="s">
        <v>304</v>
      </c>
      <c r="E179" s="10" t="s">
        <v>29</v>
      </c>
      <c r="F179" s="40">
        <v>750000</v>
      </c>
      <c r="G179" s="18">
        <v>44581</v>
      </c>
      <c r="H179" s="18">
        <v>45402</v>
      </c>
      <c r="I179" s="48">
        <f>3750/750000</f>
        <v>0.005</v>
      </c>
      <c r="J179" s="40">
        <v>709907.37</v>
      </c>
      <c r="K179" s="49" t="s">
        <v>25</v>
      </c>
      <c r="L179" s="50">
        <v>0</v>
      </c>
      <c r="M179" s="51">
        <v>709907.37</v>
      </c>
      <c r="N179" s="40">
        <v>141981.47</v>
      </c>
      <c r="O179" s="52">
        <v>0.1</v>
      </c>
      <c r="P179" s="40">
        <v>70990.74</v>
      </c>
      <c r="Q179" s="59"/>
    </row>
    <row r="180" ht="60" spans="1:17">
      <c r="A180" s="38">
        <v>177</v>
      </c>
      <c r="B180" s="39" t="s">
        <v>33</v>
      </c>
      <c r="C180" s="39" t="s">
        <v>34</v>
      </c>
      <c r="D180" s="9" t="s">
        <v>305</v>
      </c>
      <c r="E180" s="10" t="s">
        <v>29</v>
      </c>
      <c r="F180" s="40">
        <v>1000000</v>
      </c>
      <c r="G180" s="18">
        <v>44585</v>
      </c>
      <c r="H180" s="18">
        <v>45406</v>
      </c>
      <c r="I180" s="48">
        <f>5000/1000000</f>
        <v>0.005</v>
      </c>
      <c r="J180" s="40">
        <v>949138.44</v>
      </c>
      <c r="K180" s="49" t="s">
        <v>25</v>
      </c>
      <c r="L180" s="50">
        <v>0</v>
      </c>
      <c r="M180" s="51">
        <v>949138.44</v>
      </c>
      <c r="N180" s="40">
        <v>189827.69</v>
      </c>
      <c r="O180" s="52">
        <v>0.1</v>
      </c>
      <c r="P180" s="40">
        <v>94913.84</v>
      </c>
      <c r="Q180" s="59"/>
    </row>
    <row r="181" ht="60" spans="1:17">
      <c r="A181" s="38">
        <v>178</v>
      </c>
      <c r="B181" s="39" t="s">
        <v>33</v>
      </c>
      <c r="C181" s="39" t="s">
        <v>34</v>
      </c>
      <c r="D181" s="9" t="s">
        <v>306</v>
      </c>
      <c r="E181" s="10" t="s">
        <v>24</v>
      </c>
      <c r="F181" s="40">
        <v>400000</v>
      </c>
      <c r="G181" s="18">
        <v>44664</v>
      </c>
      <c r="H181" s="18">
        <v>45395</v>
      </c>
      <c r="I181" s="48">
        <f>2000/400000</f>
        <v>0.005</v>
      </c>
      <c r="J181" s="40">
        <v>329998.2</v>
      </c>
      <c r="K181" s="49" t="s">
        <v>25</v>
      </c>
      <c r="L181" s="50">
        <v>0</v>
      </c>
      <c r="M181" s="51">
        <v>329998.2</v>
      </c>
      <c r="N181" s="40">
        <v>65999.64</v>
      </c>
      <c r="O181" s="52">
        <v>0.1</v>
      </c>
      <c r="P181" s="40">
        <v>32999.82</v>
      </c>
      <c r="Q181" s="59"/>
    </row>
    <row r="182" ht="60" spans="1:17">
      <c r="A182" s="38">
        <v>179</v>
      </c>
      <c r="B182" s="39" t="s">
        <v>33</v>
      </c>
      <c r="C182" s="39" t="s">
        <v>34</v>
      </c>
      <c r="D182" s="9" t="s">
        <v>307</v>
      </c>
      <c r="E182" s="10" t="s">
        <v>29</v>
      </c>
      <c r="F182" s="40">
        <v>1000000</v>
      </c>
      <c r="G182" s="18">
        <v>44600</v>
      </c>
      <c r="H182" s="18">
        <v>45420</v>
      </c>
      <c r="I182" s="48">
        <f>5000/1000000</f>
        <v>0.005</v>
      </c>
      <c r="J182" s="40">
        <v>901385.39</v>
      </c>
      <c r="K182" s="49" t="s">
        <v>25</v>
      </c>
      <c r="L182" s="50">
        <v>0</v>
      </c>
      <c r="M182" s="51">
        <v>901385.39</v>
      </c>
      <c r="N182" s="40">
        <v>180277.08</v>
      </c>
      <c r="O182" s="52">
        <v>0.1</v>
      </c>
      <c r="P182" s="40">
        <v>90138.54</v>
      </c>
      <c r="Q182" s="59"/>
    </row>
    <row r="183" ht="60" spans="1:17">
      <c r="A183" s="38">
        <v>180</v>
      </c>
      <c r="B183" s="39" t="s">
        <v>33</v>
      </c>
      <c r="C183" s="39" t="s">
        <v>34</v>
      </c>
      <c r="D183" s="9" t="s">
        <v>308</v>
      </c>
      <c r="E183" s="10" t="s">
        <v>24</v>
      </c>
      <c r="F183" s="40">
        <v>3000000</v>
      </c>
      <c r="G183" s="18">
        <v>44653</v>
      </c>
      <c r="H183" s="18">
        <v>45384</v>
      </c>
      <c r="I183" s="48">
        <f>30000/3000000</f>
        <v>0.01</v>
      </c>
      <c r="J183" s="40">
        <v>3010614.3</v>
      </c>
      <c r="K183" s="49" t="s">
        <v>25</v>
      </c>
      <c r="L183" s="50">
        <v>0</v>
      </c>
      <c r="M183" s="51">
        <v>3010614.3</v>
      </c>
      <c r="N183" s="40">
        <v>602122.86</v>
      </c>
      <c r="O183" s="52">
        <v>0.1</v>
      </c>
      <c r="P183" s="40">
        <v>301061.43</v>
      </c>
      <c r="Q183" s="59"/>
    </row>
    <row r="184" ht="60" spans="1:17">
      <c r="A184" s="38">
        <v>181</v>
      </c>
      <c r="B184" s="39" t="s">
        <v>33</v>
      </c>
      <c r="C184" s="39" t="s">
        <v>34</v>
      </c>
      <c r="D184" s="9" t="s">
        <v>309</v>
      </c>
      <c r="E184" s="10" t="s">
        <v>29</v>
      </c>
      <c r="F184" s="40">
        <v>700000</v>
      </c>
      <c r="G184" s="18">
        <v>44581</v>
      </c>
      <c r="H184" s="18">
        <v>45402</v>
      </c>
      <c r="I184" s="48">
        <f>3500/700000</f>
        <v>0.005</v>
      </c>
      <c r="J184" s="40">
        <v>632009.7</v>
      </c>
      <c r="K184" s="49" t="s">
        <v>25</v>
      </c>
      <c r="L184" s="50">
        <v>0</v>
      </c>
      <c r="M184" s="51">
        <v>632009.7</v>
      </c>
      <c r="N184" s="40">
        <v>126401.94</v>
      </c>
      <c r="O184" s="52">
        <v>0.1</v>
      </c>
      <c r="P184" s="40">
        <v>63200.97</v>
      </c>
      <c r="Q184" s="59"/>
    </row>
    <row r="185" ht="60" spans="1:17">
      <c r="A185" s="38">
        <v>182</v>
      </c>
      <c r="B185" s="39" t="s">
        <v>154</v>
      </c>
      <c r="C185" s="39" t="s">
        <v>155</v>
      </c>
      <c r="D185" s="9" t="s">
        <v>310</v>
      </c>
      <c r="E185" s="10" t="s">
        <v>29</v>
      </c>
      <c r="F185" s="40">
        <v>68000</v>
      </c>
      <c r="G185" s="18">
        <v>44970</v>
      </c>
      <c r="H185" s="18">
        <v>45334</v>
      </c>
      <c r="I185" s="48">
        <f>339.07/68000</f>
        <v>0.00498632352941176</v>
      </c>
      <c r="J185" s="40">
        <v>67174.69</v>
      </c>
      <c r="K185" s="49" t="s">
        <v>25</v>
      </c>
      <c r="L185" s="50">
        <v>0</v>
      </c>
      <c r="M185" s="51">
        <v>67174.69</v>
      </c>
      <c r="N185" s="40">
        <v>13434.94</v>
      </c>
      <c r="O185" s="61">
        <v>0.1</v>
      </c>
      <c r="P185" s="40">
        <v>6717.47</v>
      </c>
      <c r="Q185" s="59"/>
    </row>
    <row r="186" ht="60" spans="1:17">
      <c r="A186" s="38">
        <v>183</v>
      </c>
      <c r="B186" s="39" t="s">
        <v>154</v>
      </c>
      <c r="C186" s="39" t="s">
        <v>155</v>
      </c>
      <c r="D186" s="9" t="s">
        <v>311</v>
      </c>
      <c r="E186" s="10" t="s">
        <v>29</v>
      </c>
      <c r="F186" s="40">
        <v>600000</v>
      </c>
      <c r="G186" s="18">
        <v>44967</v>
      </c>
      <c r="H186" s="18">
        <v>45331</v>
      </c>
      <c r="I186" s="48">
        <f>2991.78/600000</f>
        <v>0.0049863</v>
      </c>
      <c r="J186" s="40">
        <v>598769.79</v>
      </c>
      <c r="K186" s="49" t="s">
        <v>25</v>
      </c>
      <c r="L186" s="50">
        <v>0</v>
      </c>
      <c r="M186" s="51">
        <v>598769.79</v>
      </c>
      <c r="N186" s="40">
        <v>119753.96</v>
      </c>
      <c r="O186" s="52">
        <v>0.1</v>
      </c>
      <c r="P186" s="40">
        <v>59876.98</v>
      </c>
      <c r="Q186" s="59"/>
    </row>
    <row r="187" ht="60" spans="1:17">
      <c r="A187" s="38">
        <v>184</v>
      </c>
      <c r="B187" s="39" t="s">
        <v>154</v>
      </c>
      <c r="C187" s="39" t="s">
        <v>155</v>
      </c>
      <c r="D187" s="9" t="s">
        <v>312</v>
      </c>
      <c r="E187" s="10" t="s">
        <v>29</v>
      </c>
      <c r="F187" s="40">
        <v>251000</v>
      </c>
      <c r="G187" s="18">
        <v>44974</v>
      </c>
      <c r="H187" s="18">
        <v>45338</v>
      </c>
      <c r="I187" s="48">
        <f>1251.56/251000</f>
        <v>0.00498629482071713</v>
      </c>
      <c r="J187" s="40">
        <v>117419.49</v>
      </c>
      <c r="K187" s="49" t="s">
        <v>25</v>
      </c>
      <c r="L187" s="50">
        <v>0</v>
      </c>
      <c r="M187" s="51">
        <v>117419.49</v>
      </c>
      <c r="N187" s="40">
        <v>23483.89</v>
      </c>
      <c r="O187" s="52">
        <v>0.1</v>
      </c>
      <c r="P187" s="40">
        <v>11741.95</v>
      </c>
      <c r="Q187" s="59"/>
    </row>
    <row r="188" ht="60" spans="1:17">
      <c r="A188" s="38">
        <v>185</v>
      </c>
      <c r="B188" s="39" t="s">
        <v>154</v>
      </c>
      <c r="C188" s="39" t="s">
        <v>155</v>
      </c>
      <c r="D188" s="9" t="s">
        <v>313</v>
      </c>
      <c r="E188" s="10" t="s">
        <v>29</v>
      </c>
      <c r="F188" s="40">
        <v>360000</v>
      </c>
      <c r="G188" s="18">
        <v>44980</v>
      </c>
      <c r="H188" s="18">
        <v>45344</v>
      </c>
      <c r="I188" s="48">
        <f>1790.14/360000</f>
        <v>0.00497261111111111</v>
      </c>
      <c r="J188" s="40">
        <v>361291.25</v>
      </c>
      <c r="K188" s="49" t="s">
        <v>25</v>
      </c>
      <c r="L188" s="50">
        <v>0</v>
      </c>
      <c r="M188" s="51">
        <v>361291.25</v>
      </c>
      <c r="N188" s="40">
        <v>72258.25</v>
      </c>
      <c r="O188" s="52">
        <v>0.1</v>
      </c>
      <c r="P188" s="40">
        <v>36129.13</v>
      </c>
      <c r="Q188" s="59"/>
    </row>
    <row r="189" ht="60" spans="1:17">
      <c r="A189" s="38">
        <v>186</v>
      </c>
      <c r="B189" s="39" t="s">
        <v>33</v>
      </c>
      <c r="C189" s="39" t="s">
        <v>34</v>
      </c>
      <c r="D189" s="9" t="s">
        <v>314</v>
      </c>
      <c r="E189" s="10" t="s">
        <v>29</v>
      </c>
      <c r="F189" s="40">
        <v>500000</v>
      </c>
      <c r="G189" s="18">
        <v>44653</v>
      </c>
      <c r="H189" s="18">
        <v>45384</v>
      </c>
      <c r="I189" s="48">
        <f t="shared" ref="I189:I192" si="4">2500/500000</f>
        <v>0.005</v>
      </c>
      <c r="J189" s="40">
        <v>474562.77</v>
      </c>
      <c r="K189" s="49" t="s">
        <v>25</v>
      </c>
      <c r="L189" s="50">
        <v>0</v>
      </c>
      <c r="M189" s="51">
        <v>474562.77</v>
      </c>
      <c r="N189" s="40">
        <v>94912.55</v>
      </c>
      <c r="O189" s="52">
        <v>0.1</v>
      </c>
      <c r="P189" s="40">
        <v>47456.28</v>
      </c>
      <c r="Q189" s="59"/>
    </row>
    <row r="190" ht="60" spans="1:17">
      <c r="A190" s="38">
        <v>187</v>
      </c>
      <c r="B190" s="39" t="s">
        <v>33</v>
      </c>
      <c r="C190" s="39" t="s">
        <v>34</v>
      </c>
      <c r="D190" s="9" t="s">
        <v>315</v>
      </c>
      <c r="E190" s="10" t="s">
        <v>29</v>
      </c>
      <c r="F190" s="40">
        <v>500000</v>
      </c>
      <c r="G190" s="18">
        <v>44565</v>
      </c>
      <c r="H190" s="18">
        <v>45386</v>
      </c>
      <c r="I190" s="48">
        <f t="shared" si="4"/>
        <v>0.005</v>
      </c>
      <c r="J190" s="40">
        <v>477246.74</v>
      </c>
      <c r="K190" s="49" t="s">
        <v>25</v>
      </c>
      <c r="L190" s="50">
        <v>0</v>
      </c>
      <c r="M190" s="51">
        <v>477246.74</v>
      </c>
      <c r="N190" s="40">
        <v>95449.35</v>
      </c>
      <c r="O190" s="52">
        <v>0.1</v>
      </c>
      <c r="P190" s="40">
        <v>47724.67</v>
      </c>
      <c r="Q190" s="59"/>
    </row>
    <row r="191" ht="60" spans="1:17">
      <c r="A191" s="38">
        <v>188</v>
      </c>
      <c r="B191" s="39" t="s">
        <v>33</v>
      </c>
      <c r="C191" s="39" t="s">
        <v>34</v>
      </c>
      <c r="D191" s="9" t="s">
        <v>316</v>
      </c>
      <c r="E191" s="10" t="s">
        <v>29</v>
      </c>
      <c r="F191" s="40">
        <v>500000</v>
      </c>
      <c r="G191" s="18">
        <v>44586</v>
      </c>
      <c r="H191" s="18">
        <v>45407</v>
      </c>
      <c r="I191" s="48">
        <f t="shared" si="4"/>
        <v>0.005</v>
      </c>
      <c r="J191" s="40">
        <v>494085.41</v>
      </c>
      <c r="K191" s="49" t="s">
        <v>25</v>
      </c>
      <c r="L191" s="50">
        <v>0</v>
      </c>
      <c r="M191" s="51">
        <v>494085.41</v>
      </c>
      <c r="N191" s="40">
        <v>98817.08</v>
      </c>
      <c r="O191" s="52">
        <v>0.1</v>
      </c>
      <c r="P191" s="40">
        <v>49408.54</v>
      </c>
      <c r="Q191" s="59"/>
    </row>
    <row r="192" ht="60" spans="1:17">
      <c r="A192" s="38">
        <v>189</v>
      </c>
      <c r="B192" s="39" t="s">
        <v>33</v>
      </c>
      <c r="C192" s="39" t="s">
        <v>34</v>
      </c>
      <c r="D192" s="9" t="s">
        <v>317</v>
      </c>
      <c r="E192" s="10" t="s">
        <v>29</v>
      </c>
      <c r="F192" s="40">
        <v>500000</v>
      </c>
      <c r="G192" s="18">
        <v>44588</v>
      </c>
      <c r="H192" s="18">
        <v>45409</v>
      </c>
      <c r="I192" s="48">
        <f t="shared" si="4"/>
        <v>0.005</v>
      </c>
      <c r="J192" s="40">
        <v>476567.5</v>
      </c>
      <c r="K192" s="49" t="s">
        <v>25</v>
      </c>
      <c r="L192" s="50">
        <v>0</v>
      </c>
      <c r="M192" s="51">
        <v>476567.5</v>
      </c>
      <c r="N192" s="40">
        <v>95313.5</v>
      </c>
      <c r="O192" s="52">
        <v>0.1</v>
      </c>
      <c r="P192" s="40">
        <v>47656.75</v>
      </c>
      <c r="Q192" s="59"/>
    </row>
    <row r="193" ht="60" spans="1:17">
      <c r="A193" s="38">
        <v>190</v>
      </c>
      <c r="B193" s="39" t="s">
        <v>33</v>
      </c>
      <c r="C193" s="39" t="s">
        <v>34</v>
      </c>
      <c r="D193" s="9" t="s">
        <v>318</v>
      </c>
      <c r="E193" s="10" t="s">
        <v>29</v>
      </c>
      <c r="F193" s="40">
        <v>600000</v>
      </c>
      <c r="G193" s="18">
        <v>44543</v>
      </c>
      <c r="H193" s="18">
        <v>45456</v>
      </c>
      <c r="I193" s="48">
        <f>3000/600000</f>
        <v>0.005</v>
      </c>
      <c r="J193" s="40">
        <v>419838.79</v>
      </c>
      <c r="K193" s="49" t="s">
        <v>25</v>
      </c>
      <c r="L193" s="50">
        <v>0</v>
      </c>
      <c r="M193" s="51">
        <v>419838.79</v>
      </c>
      <c r="N193" s="40">
        <v>83967.76</v>
      </c>
      <c r="O193" s="52">
        <v>0.1</v>
      </c>
      <c r="P193" s="40">
        <v>41983.88</v>
      </c>
      <c r="Q193" s="59"/>
    </row>
    <row r="194" ht="60" spans="1:17">
      <c r="A194" s="38">
        <v>191</v>
      </c>
      <c r="B194" s="39" t="s">
        <v>33</v>
      </c>
      <c r="C194" s="39" t="s">
        <v>34</v>
      </c>
      <c r="D194" s="9" t="s">
        <v>319</v>
      </c>
      <c r="E194" s="10" t="s">
        <v>29</v>
      </c>
      <c r="F194" s="40">
        <v>800000</v>
      </c>
      <c r="G194" s="18">
        <v>44609</v>
      </c>
      <c r="H194" s="18">
        <v>45429</v>
      </c>
      <c r="I194" s="48">
        <f>4000/800000</f>
        <v>0.005</v>
      </c>
      <c r="J194" s="40">
        <v>794526.06</v>
      </c>
      <c r="K194" s="49" t="s">
        <v>25</v>
      </c>
      <c r="L194" s="50">
        <v>0</v>
      </c>
      <c r="M194" s="51">
        <v>794526.06</v>
      </c>
      <c r="N194" s="40">
        <v>158905.21</v>
      </c>
      <c r="O194" s="52">
        <v>0.1</v>
      </c>
      <c r="P194" s="40">
        <v>79452.61</v>
      </c>
      <c r="Q194" s="59"/>
    </row>
    <row r="195" ht="60" spans="1:17">
      <c r="A195" s="38">
        <v>192</v>
      </c>
      <c r="B195" s="39" t="s">
        <v>33</v>
      </c>
      <c r="C195" s="39" t="s">
        <v>34</v>
      </c>
      <c r="D195" s="9" t="s">
        <v>320</v>
      </c>
      <c r="E195" s="10" t="s">
        <v>29</v>
      </c>
      <c r="F195" s="40">
        <v>500000</v>
      </c>
      <c r="G195" s="18">
        <v>44610</v>
      </c>
      <c r="H195" s="18">
        <v>45430</v>
      </c>
      <c r="I195" s="48">
        <f>2500/500000</f>
        <v>0.005</v>
      </c>
      <c r="J195" s="40">
        <v>479365.29</v>
      </c>
      <c r="K195" s="49" t="s">
        <v>25</v>
      </c>
      <c r="L195" s="50">
        <v>0</v>
      </c>
      <c r="M195" s="51">
        <v>479365.29</v>
      </c>
      <c r="N195" s="40">
        <v>95873.06</v>
      </c>
      <c r="O195" s="52">
        <v>0.1</v>
      </c>
      <c r="P195" s="40">
        <v>47936.53</v>
      </c>
      <c r="Q195" s="59"/>
    </row>
    <row r="196" ht="60" spans="1:17">
      <c r="A196" s="38">
        <v>193</v>
      </c>
      <c r="B196" s="39" t="s">
        <v>33</v>
      </c>
      <c r="C196" s="39" t="s">
        <v>34</v>
      </c>
      <c r="D196" s="10" t="s">
        <v>321</v>
      </c>
      <c r="E196" s="10" t="s">
        <v>29</v>
      </c>
      <c r="F196" s="21">
        <v>170000</v>
      </c>
      <c r="G196" s="18">
        <v>45007</v>
      </c>
      <c r="H196" s="18">
        <v>45373</v>
      </c>
      <c r="I196" s="48">
        <f>850/170000</f>
        <v>0.005</v>
      </c>
      <c r="J196" s="21">
        <v>170000</v>
      </c>
      <c r="K196" s="49" t="s">
        <v>25</v>
      </c>
      <c r="L196" s="50">
        <v>0</v>
      </c>
      <c r="M196" s="51">
        <v>170000</v>
      </c>
      <c r="N196" s="21">
        <v>34000</v>
      </c>
      <c r="O196" s="52">
        <v>0.1</v>
      </c>
      <c r="P196" s="40">
        <v>17000</v>
      </c>
      <c r="Q196" s="59"/>
    </row>
    <row r="197" ht="60" spans="1:17">
      <c r="A197" s="38">
        <v>194</v>
      </c>
      <c r="B197" s="39" t="s">
        <v>154</v>
      </c>
      <c r="C197" s="39" t="s">
        <v>155</v>
      </c>
      <c r="D197" s="10" t="s">
        <v>322</v>
      </c>
      <c r="E197" s="10" t="s">
        <v>29</v>
      </c>
      <c r="F197" s="40">
        <v>2164000</v>
      </c>
      <c r="G197" s="18">
        <v>44867</v>
      </c>
      <c r="H197" s="18">
        <v>45231</v>
      </c>
      <c r="I197" s="48">
        <v>0</v>
      </c>
      <c r="J197" s="40">
        <v>2166558.8</v>
      </c>
      <c r="K197" s="49" t="s">
        <v>25</v>
      </c>
      <c r="L197" s="50">
        <v>0</v>
      </c>
      <c r="M197" s="51">
        <v>2166558.8</v>
      </c>
      <c r="N197" s="40">
        <v>433311.76</v>
      </c>
      <c r="O197" s="52">
        <v>0.1</v>
      </c>
      <c r="P197" s="40">
        <v>216655.88</v>
      </c>
      <c r="Q197" s="59"/>
    </row>
    <row r="198" ht="60" spans="1:17">
      <c r="A198" s="38">
        <v>195</v>
      </c>
      <c r="B198" s="39" t="s">
        <v>154</v>
      </c>
      <c r="C198" s="39" t="s">
        <v>155</v>
      </c>
      <c r="D198" s="10" t="s">
        <v>323</v>
      </c>
      <c r="E198" s="10" t="s">
        <v>29</v>
      </c>
      <c r="F198" s="40">
        <v>2028000</v>
      </c>
      <c r="G198" s="18">
        <v>44882</v>
      </c>
      <c r="H198" s="18">
        <v>45246</v>
      </c>
      <c r="I198" s="48">
        <v>0</v>
      </c>
      <c r="J198" s="40">
        <v>2006766.13</v>
      </c>
      <c r="K198" s="49" t="s">
        <v>25</v>
      </c>
      <c r="L198" s="50">
        <v>0</v>
      </c>
      <c r="M198" s="51">
        <v>2006766.13</v>
      </c>
      <c r="N198" s="40">
        <v>401353.23</v>
      </c>
      <c r="O198" s="52">
        <v>0.1</v>
      </c>
      <c r="P198" s="40">
        <v>200676.61</v>
      </c>
      <c r="Q198" s="59"/>
    </row>
    <row r="199" ht="60" spans="1:17">
      <c r="A199" s="38">
        <v>196</v>
      </c>
      <c r="B199" s="39" t="s">
        <v>154</v>
      </c>
      <c r="C199" s="39" t="s">
        <v>155</v>
      </c>
      <c r="D199" s="10" t="s">
        <v>324</v>
      </c>
      <c r="E199" s="10" t="s">
        <v>29</v>
      </c>
      <c r="F199" s="40">
        <v>2200000</v>
      </c>
      <c r="G199" s="18">
        <v>44561</v>
      </c>
      <c r="H199" s="18">
        <v>44925</v>
      </c>
      <c r="I199" s="48">
        <v>0</v>
      </c>
      <c r="J199" s="40">
        <v>1757849.37</v>
      </c>
      <c r="K199" s="49" t="s">
        <v>25</v>
      </c>
      <c r="L199" s="50">
        <v>0</v>
      </c>
      <c r="M199" s="51">
        <v>1757849.37</v>
      </c>
      <c r="N199" s="40">
        <v>351569.88</v>
      </c>
      <c r="O199" s="52">
        <v>0.1</v>
      </c>
      <c r="P199" s="40">
        <v>175784.94</v>
      </c>
      <c r="Q199" s="59"/>
    </row>
    <row r="200" ht="60" spans="1:17">
      <c r="A200" s="38">
        <v>197</v>
      </c>
      <c r="B200" s="39" t="s">
        <v>114</v>
      </c>
      <c r="C200" s="39" t="s">
        <v>115</v>
      </c>
      <c r="D200" s="10" t="s">
        <v>325</v>
      </c>
      <c r="E200" s="10" t="s">
        <v>29</v>
      </c>
      <c r="F200" s="40">
        <v>837000</v>
      </c>
      <c r="G200" s="18">
        <v>45077</v>
      </c>
      <c r="H200" s="18">
        <v>45442</v>
      </c>
      <c r="I200" s="48">
        <f>6277.5/837000</f>
        <v>0.0075</v>
      </c>
      <c r="J200" s="40">
        <v>844305.03</v>
      </c>
      <c r="K200" s="49" t="s">
        <v>25</v>
      </c>
      <c r="L200" s="50">
        <v>0</v>
      </c>
      <c r="M200" s="51">
        <v>844305.03</v>
      </c>
      <c r="N200" s="40">
        <v>168861.01</v>
      </c>
      <c r="O200" s="65">
        <v>0.1</v>
      </c>
      <c r="P200" s="40">
        <v>84430.5</v>
      </c>
      <c r="Q200" s="59"/>
    </row>
    <row r="201" ht="60" spans="1:17">
      <c r="A201" s="38">
        <v>198</v>
      </c>
      <c r="B201" s="39" t="s">
        <v>199</v>
      </c>
      <c r="C201" s="39" t="s">
        <v>200</v>
      </c>
      <c r="D201" s="9" t="s">
        <v>326</v>
      </c>
      <c r="E201" s="10" t="s">
        <v>29</v>
      </c>
      <c r="F201" s="40">
        <v>500000</v>
      </c>
      <c r="G201" s="18">
        <v>44735</v>
      </c>
      <c r="H201" s="18">
        <v>45466</v>
      </c>
      <c r="I201" s="48">
        <f>2500/500000</f>
        <v>0.005</v>
      </c>
      <c r="J201" s="40">
        <v>465036.71</v>
      </c>
      <c r="K201" s="49" t="s">
        <v>25</v>
      </c>
      <c r="L201" s="50">
        <v>0</v>
      </c>
      <c r="M201" s="51">
        <v>465036.71</v>
      </c>
      <c r="N201" s="40">
        <v>93007.34</v>
      </c>
      <c r="O201" s="52">
        <v>0.1</v>
      </c>
      <c r="P201" s="40">
        <v>46503.67</v>
      </c>
      <c r="Q201" s="59"/>
    </row>
    <row r="202" ht="60" spans="1:17">
      <c r="A202" s="38">
        <v>199</v>
      </c>
      <c r="B202" s="39" t="s">
        <v>33</v>
      </c>
      <c r="C202" s="39" t="s">
        <v>34</v>
      </c>
      <c r="D202" s="9" t="s">
        <v>327</v>
      </c>
      <c r="E202" s="10" t="s">
        <v>29</v>
      </c>
      <c r="F202" s="40">
        <v>700000</v>
      </c>
      <c r="G202" s="18">
        <v>44559</v>
      </c>
      <c r="H202" s="18">
        <v>45472</v>
      </c>
      <c r="I202" s="48">
        <f>3500/700000</f>
        <v>0.005</v>
      </c>
      <c r="J202" s="40">
        <v>664585.2</v>
      </c>
      <c r="K202" s="49" t="s">
        <v>25</v>
      </c>
      <c r="L202" s="50">
        <v>0</v>
      </c>
      <c r="M202" s="51">
        <v>664585.2</v>
      </c>
      <c r="N202" s="40">
        <v>132917.04</v>
      </c>
      <c r="O202" s="52">
        <v>0.1</v>
      </c>
      <c r="P202" s="40">
        <v>66458.52</v>
      </c>
      <c r="Q202" s="59"/>
    </row>
    <row r="203" ht="60" spans="1:17">
      <c r="A203" s="38">
        <v>200</v>
      </c>
      <c r="B203" s="39" t="s">
        <v>154</v>
      </c>
      <c r="C203" s="39" t="s">
        <v>155</v>
      </c>
      <c r="D203" s="10" t="s">
        <v>328</v>
      </c>
      <c r="E203" s="10" t="s">
        <v>29</v>
      </c>
      <c r="F203" s="21">
        <v>1000000</v>
      </c>
      <c r="G203" s="18">
        <v>44888</v>
      </c>
      <c r="H203" s="18">
        <v>45252</v>
      </c>
      <c r="I203" s="48">
        <v>0</v>
      </c>
      <c r="J203" s="21">
        <v>1004722.23</v>
      </c>
      <c r="K203" s="49" t="s">
        <v>25</v>
      </c>
      <c r="L203" s="50">
        <v>0</v>
      </c>
      <c r="M203" s="51">
        <v>1004722.23</v>
      </c>
      <c r="N203" s="21">
        <v>200944.45</v>
      </c>
      <c r="O203" s="52">
        <v>0.1</v>
      </c>
      <c r="P203" s="40">
        <v>100472.22</v>
      </c>
      <c r="Q203" s="59"/>
    </row>
    <row r="204" ht="60" spans="1:17">
      <c r="A204" s="38">
        <v>201</v>
      </c>
      <c r="B204" s="39" t="s">
        <v>154</v>
      </c>
      <c r="C204" s="39" t="s">
        <v>155</v>
      </c>
      <c r="D204" s="10" t="s">
        <v>328</v>
      </c>
      <c r="E204" s="10" t="s">
        <v>29</v>
      </c>
      <c r="F204" s="21">
        <v>1000000</v>
      </c>
      <c r="G204" s="18">
        <v>44888</v>
      </c>
      <c r="H204" s="18">
        <v>45252</v>
      </c>
      <c r="I204" s="48">
        <v>0</v>
      </c>
      <c r="J204" s="21">
        <v>1004722.23</v>
      </c>
      <c r="K204" s="49" t="s">
        <v>25</v>
      </c>
      <c r="L204" s="50">
        <v>0</v>
      </c>
      <c r="M204" s="51">
        <v>1004722.23</v>
      </c>
      <c r="N204" s="21">
        <v>200944.45</v>
      </c>
      <c r="O204" s="52">
        <v>0.1</v>
      </c>
      <c r="P204" s="40">
        <v>100472.22</v>
      </c>
      <c r="Q204" s="59"/>
    </row>
    <row r="205" ht="60" spans="1:17">
      <c r="A205" s="38">
        <v>202</v>
      </c>
      <c r="B205" s="39" t="s">
        <v>154</v>
      </c>
      <c r="C205" s="39" t="s">
        <v>155</v>
      </c>
      <c r="D205" s="10" t="s">
        <v>328</v>
      </c>
      <c r="E205" s="10" t="s">
        <v>29</v>
      </c>
      <c r="F205" s="21">
        <v>1000000</v>
      </c>
      <c r="G205" s="18">
        <v>44889</v>
      </c>
      <c r="H205" s="18">
        <v>45253</v>
      </c>
      <c r="I205" s="48">
        <v>0</v>
      </c>
      <c r="J205" s="21">
        <v>1001429.9</v>
      </c>
      <c r="K205" s="49" t="s">
        <v>25</v>
      </c>
      <c r="L205" s="50">
        <v>0</v>
      </c>
      <c r="M205" s="51">
        <v>1001429.9</v>
      </c>
      <c r="N205" s="21">
        <v>200285.98</v>
      </c>
      <c r="O205" s="52">
        <v>0.1</v>
      </c>
      <c r="P205" s="40">
        <v>100142.99</v>
      </c>
      <c r="Q205" s="59"/>
    </row>
    <row r="206" ht="60" spans="1:17">
      <c r="A206" s="38">
        <v>203</v>
      </c>
      <c r="B206" s="39" t="s">
        <v>154</v>
      </c>
      <c r="C206" s="39" t="s">
        <v>155</v>
      </c>
      <c r="D206" s="10" t="s">
        <v>328</v>
      </c>
      <c r="E206" s="10" t="s">
        <v>29</v>
      </c>
      <c r="F206" s="21">
        <v>1000000</v>
      </c>
      <c r="G206" s="18">
        <v>44889</v>
      </c>
      <c r="H206" s="18">
        <v>45253</v>
      </c>
      <c r="I206" s="48">
        <v>0</v>
      </c>
      <c r="J206" s="21">
        <v>1004583.34</v>
      </c>
      <c r="K206" s="49" t="s">
        <v>25</v>
      </c>
      <c r="L206" s="50">
        <v>0</v>
      </c>
      <c r="M206" s="51">
        <v>1004583.34</v>
      </c>
      <c r="N206" s="21">
        <v>200916.67</v>
      </c>
      <c r="O206" s="52">
        <v>0.1</v>
      </c>
      <c r="P206" s="40">
        <v>100458.33</v>
      </c>
      <c r="Q206" s="59"/>
    </row>
    <row r="207" ht="60" spans="1:17">
      <c r="A207" s="38">
        <v>204</v>
      </c>
      <c r="B207" s="39" t="s">
        <v>154</v>
      </c>
      <c r="C207" s="39" t="s">
        <v>155</v>
      </c>
      <c r="D207" s="10" t="s">
        <v>328</v>
      </c>
      <c r="E207" s="10" t="s">
        <v>29</v>
      </c>
      <c r="F207" s="21">
        <v>590000</v>
      </c>
      <c r="G207" s="18">
        <v>44888</v>
      </c>
      <c r="H207" s="18">
        <v>45252</v>
      </c>
      <c r="I207" s="48">
        <v>0</v>
      </c>
      <c r="J207" s="21">
        <v>592704.17</v>
      </c>
      <c r="K207" s="49" t="s">
        <v>25</v>
      </c>
      <c r="L207" s="50">
        <v>0</v>
      </c>
      <c r="M207" s="51">
        <v>592704.17</v>
      </c>
      <c r="N207" s="21">
        <v>118540.83</v>
      </c>
      <c r="O207" s="52">
        <v>0.1</v>
      </c>
      <c r="P207" s="40">
        <v>59270.42</v>
      </c>
      <c r="Q207" s="59"/>
    </row>
    <row r="208" ht="60" spans="1:17">
      <c r="A208" s="38">
        <v>205</v>
      </c>
      <c r="B208" s="39" t="s">
        <v>36</v>
      </c>
      <c r="C208" s="39" t="s">
        <v>37</v>
      </c>
      <c r="D208" s="9" t="s">
        <v>329</v>
      </c>
      <c r="E208" s="10" t="s">
        <v>29</v>
      </c>
      <c r="F208" s="40">
        <v>1850000</v>
      </c>
      <c r="G208" s="18">
        <v>44767</v>
      </c>
      <c r="H208" s="18">
        <v>45317</v>
      </c>
      <c r="I208" s="48">
        <f>29935/4000000</f>
        <v>0.00748375</v>
      </c>
      <c r="J208" s="40">
        <v>1873444.89</v>
      </c>
      <c r="K208" s="49" t="s">
        <v>25</v>
      </c>
      <c r="L208" s="50">
        <v>0</v>
      </c>
      <c r="M208" s="51">
        <v>1873444.89</v>
      </c>
      <c r="N208" s="40">
        <v>374688.98</v>
      </c>
      <c r="O208" s="52">
        <v>0.1</v>
      </c>
      <c r="P208" s="40">
        <v>187344.49</v>
      </c>
      <c r="Q208" s="59"/>
    </row>
    <row r="209" ht="60" spans="1:17">
      <c r="A209" s="38">
        <v>206</v>
      </c>
      <c r="B209" s="39" t="s">
        <v>36</v>
      </c>
      <c r="C209" s="39" t="s">
        <v>37</v>
      </c>
      <c r="D209" s="9" t="s">
        <v>330</v>
      </c>
      <c r="E209" s="10" t="s">
        <v>29</v>
      </c>
      <c r="F209" s="40">
        <v>900000</v>
      </c>
      <c r="G209" s="18">
        <v>44447</v>
      </c>
      <c r="H209" s="18">
        <v>44903</v>
      </c>
      <c r="I209" s="48">
        <f>7200/900000</f>
        <v>0.008</v>
      </c>
      <c r="J209" s="40">
        <v>897787.76</v>
      </c>
      <c r="K209" s="49" t="s">
        <v>25</v>
      </c>
      <c r="L209" s="50">
        <v>0</v>
      </c>
      <c r="M209" s="51">
        <v>897787.76</v>
      </c>
      <c r="N209" s="40">
        <v>179557.55</v>
      </c>
      <c r="O209" s="52">
        <v>0.1</v>
      </c>
      <c r="P209" s="40">
        <v>89778.78</v>
      </c>
      <c r="Q209" s="59"/>
    </row>
    <row r="210" ht="60" spans="1:17">
      <c r="A210" s="38">
        <v>207</v>
      </c>
      <c r="B210" s="39" t="s">
        <v>36</v>
      </c>
      <c r="C210" s="39" t="s">
        <v>37</v>
      </c>
      <c r="D210" s="9" t="s">
        <v>331</v>
      </c>
      <c r="E210" s="10" t="s">
        <v>29</v>
      </c>
      <c r="F210" s="40">
        <v>4790000</v>
      </c>
      <c r="G210" s="18">
        <v>44622</v>
      </c>
      <c r="H210" s="18">
        <v>44987</v>
      </c>
      <c r="I210" s="48">
        <v>0.01</v>
      </c>
      <c r="J210" s="40">
        <v>4888547.21</v>
      </c>
      <c r="K210" s="49" t="s">
        <v>25</v>
      </c>
      <c r="L210" s="50">
        <v>0</v>
      </c>
      <c r="M210" s="51">
        <v>4888547.21</v>
      </c>
      <c r="N210" s="40">
        <v>977709.45</v>
      </c>
      <c r="O210" s="52">
        <v>0.1</v>
      </c>
      <c r="P210" s="40">
        <v>488854.72</v>
      </c>
      <c r="Q210" s="59"/>
    </row>
    <row r="211" ht="60" spans="1:17">
      <c r="A211" s="38">
        <v>208</v>
      </c>
      <c r="B211" s="39" t="s">
        <v>154</v>
      </c>
      <c r="C211" s="39" t="s">
        <v>155</v>
      </c>
      <c r="D211" s="41" t="s">
        <v>332</v>
      </c>
      <c r="E211" s="10" t="s">
        <v>29</v>
      </c>
      <c r="F211" s="40">
        <v>700000</v>
      </c>
      <c r="G211" s="18">
        <v>44573</v>
      </c>
      <c r="H211" s="18">
        <v>45028</v>
      </c>
      <c r="I211" s="48">
        <f>3500/700000</f>
        <v>0.005</v>
      </c>
      <c r="J211" s="40">
        <v>502955.13</v>
      </c>
      <c r="K211" s="49" t="s">
        <v>25</v>
      </c>
      <c r="L211" s="50">
        <v>0</v>
      </c>
      <c r="M211" s="51">
        <v>502955.13</v>
      </c>
      <c r="N211" s="40">
        <v>100591.02</v>
      </c>
      <c r="O211" s="52">
        <v>0.1</v>
      </c>
      <c r="P211" s="40">
        <v>50295.51</v>
      </c>
      <c r="Q211" s="59"/>
    </row>
    <row r="212" ht="60" spans="1:17">
      <c r="A212" s="38">
        <v>209</v>
      </c>
      <c r="B212" s="39" t="s">
        <v>154</v>
      </c>
      <c r="C212" s="39" t="s">
        <v>155</v>
      </c>
      <c r="D212" s="12" t="s">
        <v>333</v>
      </c>
      <c r="E212" s="10" t="s">
        <v>29</v>
      </c>
      <c r="F212" s="40">
        <v>600000</v>
      </c>
      <c r="G212" s="18">
        <v>44876</v>
      </c>
      <c r="H212" s="18">
        <v>45241</v>
      </c>
      <c r="I212" s="48">
        <v>0</v>
      </c>
      <c r="J212" s="40">
        <v>604052.1</v>
      </c>
      <c r="K212" s="49" t="s">
        <v>25</v>
      </c>
      <c r="L212" s="50">
        <v>0</v>
      </c>
      <c r="M212" s="51">
        <v>604052.1</v>
      </c>
      <c r="N212" s="40">
        <v>120810.42</v>
      </c>
      <c r="O212" s="52">
        <v>0.1</v>
      </c>
      <c r="P212" s="40">
        <v>60405.21</v>
      </c>
      <c r="Q212" s="59"/>
    </row>
    <row r="213" ht="60" spans="1:17">
      <c r="A213" s="38">
        <v>210</v>
      </c>
      <c r="B213" s="39" t="s">
        <v>154</v>
      </c>
      <c r="C213" s="39" t="s">
        <v>155</v>
      </c>
      <c r="D213" s="12" t="s">
        <v>334</v>
      </c>
      <c r="E213" s="10" t="s">
        <v>29</v>
      </c>
      <c r="F213" s="40">
        <v>500000</v>
      </c>
      <c r="G213" s="18">
        <v>44663</v>
      </c>
      <c r="H213" s="18">
        <v>45028</v>
      </c>
      <c r="I213" s="48">
        <f>2500/500000</f>
        <v>0.005</v>
      </c>
      <c r="J213" s="40">
        <v>501122.64</v>
      </c>
      <c r="K213" s="49" t="s">
        <v>25</v>
      </c>
      <c r="L213" s="50">
        <v>0</v>
      </c>
      <c r="M213" s="51">
        <v>501122.64</v>
      </c>
      <c r="N213" s="40">
        <v>100224.53</v>
      </c>
      <c r="O213" s="52">
        <v>0.1</v>
      </c>
      <c r="P213" s="40">
        <v>50112.26</v>
      </c>
      <c r="Q213" s="59"/>
    </row>
    <row r="214" ht="60" spans="1:17">
      <c r="A214" s="38">
        <v>211</v>
      </c>
      <c r="B214" s="39" t="s">
        <v>154</v>
      </c>
      <c r="C214" s="39" t="s">
        <v>155</v>
      </c>
      <c r="D214" s="12" t="s">
        <v>335</v>
      </c>
      <c r="E214" s="10" t="s">
        <v>29</v>
      </c>
      <c r="F214" s="40">
        <v>47000</v>
      </c>
      <c r="G214" s="18">
        <v>44891</v>
      </c>
      <c r="H214" s="18">
        <v>45255</v>
      </c>
      <c r="I214" s="48">
        <v>0</v>
      </c>
      <c r="J214" s="40">
        <v>47411.24</v>
      </c>
      <c r="K214" s="49" t="s">
        <v>25</v>
      </c>
      <c r="L214" s="50">
        <v>0</v>
      </c>
      <c r="M214" s="51">
        <v>47411.24</v>
      </c>
      <c r="N214" s="40">
        <v>9482.24</v>
      </c>
      <c r="O214" s="52">
        <v>0.1</v>
      </c>
      <c r="P214" s="40">
        <v>4741.12</v>
      </c>
      <c r="Q214" s="59"/>
    </row>
    <row r="215" ht="60" spans="1:17">
      <c r="A215" s="38">
        <v>212</v>
      </c>
      <c r="B215" s="39" t="s">
        <v>154</v>
      </c>
      <c r="C215" s="39" t="s">
        <v>155</v>
      </c>
      <c r="D215" s="12" t="s">
        <v>335</v>
      </c>
      <c r="E215" s="10" t="s">
        <v>29</v>
      </c>
      <c r="F215" s="40">
        <v>1139000</v>
      </c>
      <c r="G215" s="18">
        <v>44892</v>
      </c>
      <c r="H215" s="18">
        <v>45256</v>
      </c>
      <c r="I215" s="48">
        <v>0</v>
      </c>
      <c r="J215" s="40">
        <v>1148966.25</v>
      </c>
      <c r="K215" s="49" t="s">
        <v>25</v>
      </c>
      <c r="L215" s="50">
        <v>0</v>
      </c>
      <c r="M215" s="51">
        <v>1148966.25</v>
      </c>
      <c r="N215" s="40">
        <v>229793.26</v>
      </c>
      <c r="O215" s="52">
        <v>0.1</v>
      </c>
      <c r="P215" s="40">
        <v>114896.63</v>
      </c>
      <c r="Q215" s="59"/>
    </row>
    <row r="216" ht="60" spans="1:17">
      <c r="A216" s="38">
        <v>213</v>
      </c>
      <c r="B216" s="39" t="s">
        <v>154</v>
      </c>
      <c r="C216" s="39" t="s">
        <v>155</v>
      </c>
      <c r="D216" s="12" t="s">
        <v>335</v>
      </c>
      <c r="E216" s="10" t="s">
        <v>29</v>
      </c>
      <c r="F216" s="40">
        <v>1125300</v>
      </c>
      <c r="G216" s="18">
        <v>44893</v>
      </c>
      <c r="H216" s="18">
        <v>45257</v>
      </c>
      <c r="I216" s="48">
        <v>0</v>
      </c>
      <c r="J216" s="40">
        <v>1135146.37</v>
      </c>
      <c r="K216" s="49" t="s">
        <v>25</v>
      </c>
      <c r="L216" s="50">
        <v>0</v>
      </c>
      <c r="M216" s="51">
        <v>1135146.37</v>
      </c>
      <c r="N216" s="40">
        <v>227029.28</v>
      </c>
      <c r="O216" s="52">
        <v>0.1</v>
      </c>
      <c r="P216" s="40">
        <v>113514.64</v>
      </c>
      <c r="Q216" s="59"/>
    </row>
    <row r="217" ht="60" spans="1:17">
      <c r="A217" s="38">
        <v>214</v>
      </c>
      <c r="B217" s="39" t="s">
        <v>154</v>
      </c>
      <c r="C217" s="39" t="s">
        <v>155</v>
      </c>
      <c r="D217" s="12" t="s">
        <v>335</v>
      </c>
      <c r="E217" s="10" t="s">
        <v>29</v>
      </c>
      <c r="F217" s="40">
        <v>2688700</v>
      </c>
      <c r="G217" s="18">
        <v>44894</v>
      </c>
      <c r="H217" s="18">
        <v>45258</v>
      </c>
      <c r="I217" s="48">
        <v>0</v>
      </c>
      <c r="J217" s="40">
        <v>2709424.04</v>
      </c>
      <c r="K217" s="49" t="s">
        <v>25</v>
      </c>
      <c r="L217" s="50">
        <v>0</v>
      </c>
      <c r="M217" s="51">
        <v>2709424.04</v>
      </c>
      <c r="N217" s="40">
        <v>541884.8</v>
      </c>
      <c r="O217" s="52">
        <v>0.1</v>
      </c>
      <c r="P217" s="40">
        <v>270942.4</v>
      </c>
      <c r="Q217" s="59"/>
    </row>
    <row r="218" ht="60" spans="1:17">
      <c r="A218" s="38">
        <v>215</v>
      </c>
      <c r="B218" s="39" t="s">
        <v>199</v>
      </c>
      <c r="C218" s="39" t="s">
        <v>200</v>
      </c>
      <c r="D218" s="12" t="s">
        <v>336</v>
      </c>
      <c r="E218" s="10" t="s">
        <v>29</v>
      </c>
      <c r="F218" s="40">
        <v>4000000</v>
      </c>
      <c r="G218" s="18">
        <v>44890</v>
      </c>
      <c r="H218" s="18">
        <v>45254</v>
      </c>
      <c r="I218" s="48">
        <f>20000/4000000</f>
        <v>0.005</v>
      </c>
      <c r="J218" s="40">
        <v>3694331.3</v>
      </c>
      <c r="K218" s="49" t="s">
        <v>25</v>
      </c>
      <c r="L218" s="50">
        <v>0</v>
      </c>
      <c r="M218" s="51">
        <v>3694331.3</v>
      </c>
      <c r="N218" s="40">
        <v>738866.26</v>
      </c>
      <c r="O218" s="52">
        <v>0.1</v>
      </c>
      <c r="P218" s="40">
        <v>369433.13</v>
      </c>
      <c r="Q218" s="59"/>
    </row>
    <row r="219" ht="60" spans="1:17">
      <c r="A219" s="38">
        <v>216</v>
      </c>
      <c r="B219" s="39" t="s">
        <v>154</v>
      </c>
      <c r="C219" s="39" t="s">
        <v>155</v>
      </c>
      <c r="D219" s="9" t="s">
        <v>337</v>
      </c>
      <c r="E219" s="10" t="s">
        <v>29</v>
      </c>
      <c r="F219" s="40">
        <v>500000</v>
      </c>
      <c r="G219" s="18">
        <v>44495</v>
      </c>
      <c r="H219" s="18">
        <v>45133</v>
      </c>
      <c r="I219" s="48">
        <f>2500/500000</f>
        <v>0.005</v>
      </c>
      <c r="J219" s="40">
        <v>433449.16</v>
      </c>
      <c r="K219" s="49" t="s">
        <v>25</v>
      </c>
      <c r="L219" s="50">
        <v>0</v>
      </c>
      <c r="M219" s="51">
        <v>433449.16</v>
      </c>
      <c r="N219" s="40">
        <v>86689.83</v>
      </c>
      <c r="O219" s="52">
        <v>0.1</v>
      </c>
      <c r="P219" s="40">
        <v>43344.92</v>
      </c>
      <c r="Q219" s="59"/>
    </row>
    <row r="220" ht="60" spans="1:17">
      <c r="A220" s="38">
        <v>217</v>
      </c>
      <c r="B220" s="39" t="s">
        <v>154</v>
      </c>
      <c r="C220" s="39" t="s">
        <v>155</v>
      </c>
      <c r="D220" s="9" t="s">
        <v>338</v>
      </c>
      <c r="E220" s="10" t="s">
        <v>29</v>
      </c>
      <c r="F220" s="21">
        <v>168000</v>
      </c>
      <c r="G220" s="18">
        <v>44941</v>
      </c>
      <c r="H220" s="18">
        <v>45305</v>
      </c>
      <c r="I220" s="48">
        <f>837.7/168000</f>
        <v>0.00498630952380952</v>
      </c>
      <c r="J220" s="21">
        <v>168419.38</v>
      </c>
      <c r="K220" s="49" t="s">
        <v>25</v>
      </c>
      <c r="L220" s="50">
        <v>0</v>
      </c>
      <c r="M220" s="51">
        <v>168419.38</v>
      </c>
      <c r="N220" s="40">
        <v>33683.88</v>
      </c>
      <c r="O220" s="52">
        <v>0.1</v>
      </c>
      <c r="P220" s="40">
        <v>16841.94</v>
      </c>
      <c r="Q220" s="59"/>
    </row>
    <row r="221" ht="60" spans="1:17">
      <c r="A221" s="38">
        <v>218</v>
      </c>
      <c r="B221" s="39" t="s">
        <v>154</v>
      </c>
      <c r="C221" s="39" t="s">
        <v>155</v>
      </c>
      <c r="D221" s="9" t="s">
        <v>298</v>
      </c>
      <c r="E221" s="10" t="s">
        <v>29</v>
      </c>
      <c r="F221" s="21">
        <v>450000</v>
      </c>
      <c r="G221" s="18">
        <v>44942</v>
      </c>
      <c r="H221" s="18">
        <v>45306</v>
      </c>
      <c r="I221" s="48">
        <f>2243.84/450000</f>
        <v>0.00498631111111111</v>
      </c>
      <c r="J221" s="21">
        <v>412554.31</v>
      </c>
      <c r="K221" s="49" t="s">
        <v>25</v>
      </c>
      <c r="L221" s="50">
        <v>0</v>
      </c>
      <c r="M221" s="51">
        <v>412554.31</v>
      </c>
      <c r="N221" s="40">
        <v>82510.87</v>
      </c>
      <c r="O221" s="52">
        <v>0.1</v>
      </c>
      <c r="P221" s="40">
        <v>41255.43</v>
      </c>
      <c r="Q221" s="59"/>
    </row>
    <row r="222" ht="60" spans="1:17">
      <c r="A222" s="38">
        <v>219</v>
      </c>
      <c r="B222" s="39" t="s">
        <v>199</v>
      </c>
      <c r="C222" s="39" t="s">
        <v>200</v>
      </c>
      <c r="D222" s="9" t="s">
        <v>339</v>
      </c>
      <c r="E222" s="10" t="s">
        <v>29</v>
      </c>
      <c r="F222" s="40">
        <v>1000000</v>
      </c>
      <c r="G222" s="18">
        <v>44861</v>
      </c>
      <c r="H222" s="18">
        <v>45226</v>
      </c>
      <c r="I222" s="48">
        <f t="shared" ref="I222:I228" si="5">21550/4310000</f>
        <v>0.005</v>
      </c>
      <c r="J222" s="40">
        <v>1002961.83</v>
      </c>
      <c r="K222" s="49" t="s">
        <v>25</v>
      </c>
      <c r="L222" s="50">
        <v>0</v>
      </c>
      <c r="M222" s="51">
        <v>1002961.83</v>
      </c>
      <c r="N222" s="40">
        <v>200592.37</v>
      </c>
      <c r="O222" s="52">
        <v>0.1</v>
      </c>
      <c r="P222" s="40">
        <v>100296.18</v>
      </c>
      <c r="Q222" s="59"/>
    </row>
    <row r="223" ht="60" spans="1:17">
      <c r="A223" s="38">
        <v>220</v>
      </c>
      <c r="B223" s="39" t="s">
        <v>199</v>
      </c>
      <c r="C223" s="39" t="s">
        <v>200</v>
      </c>
      <c r="D223" s="9" t="s">
        <v>339</v>
      </c>
      <c r="E223" s="10" t="s">
        <v>29</v>
      </c>
      <c r="F223" s="40">
        <v>1000000</v>
      </c>
      <c r="G223" s="18">
        <v>44861</v>
      </c>
      <c r="H223" s="18">
        <v>45225</v>
      </c>
      <c r="I223" s="48">
        <f t="shared" si="5"/>
        <v>0.005</v>
      </c>
      <c r="J223" s="40">
        <v>1002961.83</v>
      </c>
      <c r="K223" s="49" t="s">
        <v>25</v>
      </c>
      <c r="L223" s="50">
        <v>0</v>
      </c>
      <c r="M223" s="51">
        <v>1002961.83</v>
      </c>
      <c r="N223" s="40">
        <v>200592.37</v>
      </c>
      <c r="O223" s="52">
        <v>0.1</v>
      </c>
      <c r="P223" s="40">
        <v>100296.18</v>
      </c>
      <c r="Q223" s="59"/>
    </row>
    <row r="224" ht="60" spans="1:17">
      <c r="A224" s="38">
        <v>221</v>
      </c>
      <c r="B224" s="39" t="s">
        <v>199</v>
      </c>
      <c r="C224" s="39" t="s">
        <v>200</v>
      </c>
      <c r="D224" s="9" t="s">
        <v>339</v>
      </c>
      <c r="E224" s="10" t="s">
        <v>29</v>
      </c>
      <c r="F224" s="40">
        <v>500000</v>
      </c>
      <c r="G224" s="18">
        <v>44861</v>
      </c>
      <c r="H224" s="18">
        <v>45226</v>
      </c>
      <c r="I224" s="48">
        <f t="shared" si="5"/>
        <v>0.005</v>
      </c>
      <c r="J224" s="40">
        <v>501480.91</v>
      </c>
      <c r="K224" s="49" t="s">
        <v>25</v>
      </c>
      <c r="L224" s="50">
        <v>0</v>
      </c>
      <c r="M224" s="51">
        <v>501480.91</v>
      </c>
      <c r="N224" s="40">
        <v>100296.18</v>
      </c>
      <c r="O224" s="52">
        <v>0.1</v>
      </c>
      <c r="P224" s="40">
        <v>50148.09</v>
      </c>
      <c r="Q224" s="59"/>
    </row>
    <row r="225" ht="60" spans="1:17">
      <c r="A225" s="38">
        <v>222</v>
      </c>
      <c r="B225" s="39" t="s">
        <v>199</v>
      </c>
      <c r="C225" s="39" t="s">
        <v>200</v>
      </c>
      <c r="D225" s="9" t="s">
        <v>339</v>
      </c>
      <c r="E225" s="10" t="s">
        <v>29</v>
      </c>
      <c r="F225" s="40">
        <v>500000</v>
      </c>
      <c r="G225" s="18">
        <v>44861</v>
      </c>
      <c r="H225" s="18">
        <v>45226</v>
      </c>
      <c r="I225" s="48">
        <f t="shared" si="5"/>
        <v>0.005</v>
      </c>
      <c r="J225" s="40">
        <v>501480.91</v>
      </c>
      <c r="K225" s="49" t="s">
        <v>25</v>
      </c>
      <c r="L225" s="50">
        <v>0</v>
      </c>
      <c r="M225" s="51">
        <v>501480.91</v>
      </c>
      <c r="N225" s="40">
        <v>100296.18</v>
      </c>
      <c r="O225" s="52">
        <v>0.1</v>
      </c>
      <c r="P225" s="40">
        <v>50148.09</v>
      </c>
      <c r="Q225" s="59"/>
    </row>
    <row r="226" ht="60" spans="1:17">
      <c r="A226" s="38">
        <v>223</v>
      </c>
      <c r="B226" s="39" t="s">
        <v>199</v>
      </c>
      <c r="C226" s="39" t="s">
        <v>200</v>
      </c>
      <c r="D226" s="9" t="s">
        <v>339</v>
      </c>
      <c r="E226" s="10" t="s">
        <v>29</v>
      </c>
      <c r="F226" s="40">
        <v>500000</v>
      </c>
      <c r="G226" s="18">
        <v>44862</v>
      </c>
      <c r="H226" s="18">
        <v>45227</v>
      </c>
      <c r="I226" s="48">
        <f t="shared" si="5"/>
        <v>0.005</v>
      </c>
      <c r="J226" s="40">
        <v>501480.91</v>
      </c>
      <c r="K226" s="49" t="s">
        <v>25</v>
      </c>
      <c r="L226" s="50">
        <v>0</v>
      </c>
      <c r="M226" s="51">
        <v>501480.91</v>
      </c>
      <c r="N226" s="40">
        <v>100296.18</v>
      </c>
      <c r="O226" s="52">
        <v>0.1</v>
      </c>
      <c r="P226" s="40">
        <v>50148.09</v>
      </c>
      <c r="Q226" s="59"/>
    </row>
    <row r="227" ht="60" spans="1:17">
      <c r="A227" s="38">
        <v>224</v>
      </c>
      <c r="B227" s="39" t="s">
        <v>199</v>
      </c>
      <c r="C227" s="39" t="s">
        <v>200</v>
      </c>
      <c r="D227" s="9" t="s">
        <v>339</v>
      </c>
      <c r="E227" s="10" t="s">
        <v>29</v>
      </c>
      <c r="F227" s="40">
        <v>500000</v>
      </c>
      <c r="G227" s="18">
        <v>44862</v>
      </c>
      <c r="H227" s="18">
        <v>45226</v>
      </c>
      <c r="I227" s="48">
        <f t="shared" si="5"/>
        <v>0.005</v>
      </c>
      <c r="J227" s="40">
        <v>501480.91</v>
      </c>
      <c r="K227" s="49" t="s">
        <v>25</v>
      </c>
      <c r="L227" s="50">
        <v>0</v>
      </c>
      <c r="M227" s="51">
        <v>501480.91</v>
      </c>
      <c r="N227" s="40">
        <v>100296.18</v>
      </c>
      <c r="O227" s="52">
        <v>0.1</v>
      </c>
      <c r="P227" s="40">
        <v>50148.09</v>
      </c>
      <c r="Q227" s="59"/>
    </row>
    <row r="228" ht="60" spans="1:17">
      <c r="A228" s="38">
        <v>225</v>
      </c>
      <c r="B228" s="39" t="s">
        <v>199</v>
      </c>
      <c r="C228" s="39" t="s">
        <v>200</v>
      </c>
      <c r="D228" s="9" t="s">
        <v>339</v>
      </c>
      <c r="E228" s="10" t="s">
        <v>29</v>
      </c>
      <c r="F228" s="40">
        <v>310000</v>
      </c>
      <c r="G228" s="18">
        <v>44862</v>
      </c>
      <c r="H228" s="18">
        <v>45225</v>
      </c>
      <c r="I228" s="48">
        <f t="shared" si="5"/>
        <v>0.005</v>
      </c>
      <c r="J228" s="40">
        <v>310918.17</v>
      </c>
      <c r="K228" s="49" t="s">
        <v>25</v>
      </c>
      <c r="L228" s="50">
        <v>0</v>
      </c>
      <c r="M228" s="51">
        <v>310918.17</v>
      </c>
      <c r="N228" s="40">
        <v>62183.64</v>
      </c>
      <c r="O228" s="52">
        <v>0.1</v>
      </c>
      <c r="P228" s="40">
        <v>31091.82</v>
      </c>
      <c r="Q228" s="59"/>
    </row>
    <row r="229" ht="60" spans="1:17">
      <c r="A229" s="38">
        <v>226</v>
      </c>
      <c r="B229" s="39" t="s">
        <v>219</v>
      </c>
      <c r="C229" s="39" t="s">
        <v>220</v>
      </c>
      <c r="D229" s="9" t="s">
        <v>340</v>
      </c>
      <c r="E229" s="10" t="s">
        <v>29</v>
      </c>
      <c r="F229" s="40">
        <v>4000000</v>
      </c>
      <c r="G229" s="18">
        <v>44999</v>
      </c>
      <c r="H229" s="18">
        <v>45364</v>
      </c>
      <c r="I229" s="48">
        <f>50000/5000000</f>
        <v>0.01</v>
      </c>
      <c r="J229" s="40">
        <v>4000000</v>
      </c>
      <c r="K229" s="49" t="s">
        <v>25</v>
      </c>
      <c r="L229" s="50">
        <v>0</v>
      </c>
      <c r="M229" s="51">
        <v>4000000</v>
      </c>
      <c r="N229" s="40">
        <v>800000</v>
      </c>
      <c r="O229" s="52">
        <v>0.1</v>
      </c>
      <c r="P229" s="40">
        <v>400000</v>
      </c>
      <c r="Q229" s="59"/>
    </row>
    <row r="230" ht="60" spans="1:17">
      <c r="A230" s="38">
        <v>227</v>
      </c>
      <c r="B230" s="39" t="s">
        <v>219</v>
      </c>
      <c r="C230" s="39" t="s">
        <v>220</v>
      </c>
      <c r="D230" s="9" t="s">
        <v>340</v>
      </c>
      <c r="E230" s="10" t="s">
        <v>29</v>
      </c>
      <c r="F230" s="40">
        <v>1000000</v>
      </c>
      <c r="G230" s="18">
        <v>44999</v>
      </c>
      <c r="H230" s="18">
        <v>45364</v>
      </c>
      <c r="I230" s="48">
        <f>50000/5000000</f>
        <v>0.01</v>
      </c>
      <c r="J230" s="40">
        <v>1000000</v>
      </c>
      <c r="K230" s="49" t="s">
        <v>25</v>
      </c>
      <c r="L230" s="50">
        <v>0</v>
      </c>
      <c r="M230" s="51">
        <v>1000000</v>
      </c>
      <c r="N230" s="40">
        <v>200000</v>
      </c>
      <c r="O230" s="52">
        <v>0.1</v>
      </c>
      <c r="P230" s="40">
        <v>100000</v>
      </c>
      <c r="Q230" s="59"/>
    </row>
    <row r="231" ht="60" spans="1:17">
      <c r="A231" s="38">
        <v>228</v>
      </c>
      <c r="B231" s="39" t="s">
        <v>199</v>
      </c>
      <c r="C231" s="39" t="s">
        <v>200</v>
      </c>
      <c r="D231" s="9" t="s">
        <v>341</v>
      </c>
      <c r="E231" s="10" t="s">
        <v>29</v>
      </c>
      <c r="F231" s="40">
        <v>1290000</v>
      </c>
      <c r="G231" s="18">
        <v>44911</v>
      </c>
      <c r="H231" s="18">
        <v>45275</v>
      </c>
      <c r="I231" s="48">
        <f>6450/1290000</f>
        <v>0.005</v>
      </c>
      <c r="J231" s="40">
        <v>1299770.05</v>
      </c>
      <c r="K231" s="49" t="s">
        <v>25</v>
      </c>
      <c r="L231" s="50">
        <v>0</v>
      </c>
      <c r="M231" s="51">
        <v>1299770.05</v>
      </c>
      <c r="N231" s="40">
        <v>259954.01</v>
      </c>
      <c r="O231" s="52">
        <v>0.1</v>
      </c>
      <c r="P231" s="40">
        <v>129977.01</v>
      </c>
      <c r="Q231" s="59"/>
    </row>
    <row r="232" ht="60" spans="1:17">
      <c r="A232" s="38">
        <v>229</v>
      </c>
      <c r="B232" s="39" t="s">
        <v>154</v>
      </c>
      <c r="C232" s="39" t="s">
        <v>155</v>
      </c>
      <c r="D232" s="9" t="s">
        <v>342</v>
      </c>
      <c r="E232" s="10" t="s">
        <v>29</v>
      </c>
      <c r="F232" s="40">
        <v>2128000</v>
      </c>
      <c r="G232" s="18">
        <v>44992</v>
      </c>
      <c r="H232" s="18">
        <v>45357</v>
      </c>
      <c r="I232" s="48">
        <f>10640/2128000</f>
        <v>0.005</v>
      </c>
      <c r="J232" s="40">
        <v>2131394.79</v>
      </c>
      <c r="K232" s="49" t="s">
        <v>25</v>
      </c>
      <c r="L232" s="50">
        <v>0</v>
      </c>
      <c r="M232" s="51">
        <v>2131394.79</v>
      </c>
      <c r="N232" s="40">
        <v>426278.96</v>
      </c>
      <c r="O232" s="52">
        <v>0.1</v>
      </c>
      <c r="P232" s="40">
        <v>213139.48</v>
      </c>
      <c r="Q232" s="59"/>
    </row>
    <row r="233" ht="60" spans="1:17">
      <c r="A233" s="38">
        <v>230</v>
      </c>
      <c r="B233" s="39" t="s">
        <v>154</v>
      </c>
      <c r="C233" s="39" t="s">
        <v>155</v>
      </c>
      <c r="D233" s="9" t="s">
        <v>343</v>
      </c>
      <c r="E233" s="10" t="s">
        <v>29</v>
      </c>
      <c r="F233" s="40">
        <v>1800000</v>
      </c>
      <c r="G233" s="18">
        <v>44978</v>
      </c>
      <c r="H233" s="18">
        <v>45336</v>
      </c>
      <c r="I233" s="48">
        <f>9000/1800000</f>
        <v>0.005</v>
      </c>
      <c r="J233" s="40">
        <v>1804415.44</v>
      </c>
      <c r="K233" s="49" t="s">
        <v>25</v>
      </c>
      <c r="L233" s="50">
        <v>0</v>
      </c>
      <c r="M233" s="51">
        <v>1804415.44</v>
      </c>
      <c r="N233" s="40">
        <v>360883.09</v>
      </c>
      <c r="O233" s="52">
        <v>0.1</v>
      </c>
      <c r="P233" s="40">
        <v>180441.54</v>
      </c>
      <c r="Q233" s="59"/>
    </row>
    <row r="234" ht="60" spans="1:17">
      <c r="A234" s="38">
        <v>231</v>
      </c>
      <c r="B234" s="39" t="s">
        <v>26</v>
      </c>
      <c r="C234" s="39" t="s">
        <v>27</v>
      </c>
      <c r="D234" s="9" t="s">
        <v>344</v>
      </c>
      <c r="E234" s="10" t="s">
        <v>29</v>
      </c>
      <c r="F234" s="40">
        <v>2000000</v>
      </c>
      <c r="G234" s="18">
        <v>45054</v>
      </c>
      <c r="H234" s="18">
        <v>45419</v>
      </c>
      <c r="I234" s="48">
        <f>16000/2000000</f>
        <v>0.008</v>
      </c>
      <c r="J234" s="40">
        <v>2003494.78</v>
      </c>
      <c r="K234" s="49" t="s">
        <v>25</v>
      </c>
      <c r="L234" s="50">
        <v>0</v>
      </c>
      <c r="M234" s="51">
        <v>2003494.78</v>
      </c>
      <c r="N234" s="40">
        <v>400698.96</v>
      </c>
      <c r="O234" s="52">
        <v>0.1</v>
      </c>
      <c r="P234" s="40">
        <v>200349.48</v>
      </c>
      <c r="Q234" s="59"/>
    </row>
    <row r="235" ht="60" spans="1:17">
      <c r="A235" s="38">
        <v>232</v>
      </c>
      <c r="B235" s="39" t="s">
        <v>154</v>
      </c>
      <c r="C235" s="39" t="s">
        <v>155</v>
      </c>
      <c r="D235" s="9" t="s">
        <v>345</v>
      </c>
      <c r="E235" s="10" t="s">
        <v>29</v>
      </c>
      <c r="F235" s="40">
        <v>1000000</v>
      </c>
      <c r="G235" s="18">
        <v>45001</v>
      </c>
      <c r="H235" s="18">
        <v>45366</v>
      </c>
      <c r="I235" s="48">
        <f>5000/1000000</f>
        <v>0.005</v>
      </c>
      <c r="J235" s="40">
        <v>1009202.88</v>
      </c>
      <c r="K235" s="49" t="s">
        <v>25</v>
      </c>
      <c r="L235" s="50">
        <v>0</v>
      </c>
      <c r="M235" s="51">
        <v>1009202.88</v>
      </c>
      <c r="N235" s="21">
        <v>201840.58</v>
      </c>
      <c r="O235" s="52">
        <v>0.1</v>
      </c>
      <c r="P235" s="40">
        <v>100920.29</v>
      </c>
      <c r="Q235" s="59"/>
    </row>
    <row r="236" ht="60" spans="1:17">
      <c r="A236" s="38">
        <v>233</v>
      </c>
      <c r="B236" s="39" t="s">
        <v>154</v>
      </c>
      <c r="C236" s="39" t="s">
        <v>155</v>
      </c>
      <c r="D236" s="9" t="s">
        <v>346</v>
      </c>
      <c r="E236" s="10" t="s">
        <v>29</v>
      </c>
      <c r="F236" s="40">
        <v>967000</v>
      </c>
      <c r="G236" s="18">
        <v>44960</v>
      </c>
      <c r="H236" s="18">
        <v>45324</v>
      </c>
      <c r="I236" s="48">
        <f>4821.75/967000</f>
        <v>0.00498629782833506</v>
      </c>
      <c r="J236" s="40">
        <v>968519.58</v>
      </c>
      <c r="K236" s="49" t="s">
        <v>25</v>
      </c>
      <c r="L236" s="50">
        <v>0</v>
      </c>
      <c r="M236" s="51">
        <v>968519.58</v>
      </c>
      <c r="N236" s="40">
        <v>193703.92</v>
      </c>
      <c r="O236" s="52">
        <v>0.1</v>
      </c>
      <c r="P236" s="40">
        <v>96851.96</v>
      </c>
      <c r="Q236" s="59"/>
    </row>
    <row r="237" ht="60" spans="1:17">
      <c r="A237" s="38">
        <v>234</v>
      </c>
      <c r="B237" s="39" t="s">
        <v>154</v>
      </c>
      <c r="C237" s="39" t="s">
        <v>155</v>
      </c>
      <c r="D237" s="9" t="s">
        <v>347</v>
      </c>
      <c r="E237" s="10" t="s">
        <v>29</v>
      </c>
      <c r="F237" s="40">
        <v>826000</v>
      </c>
      <c r="G237" s="18">
        <v>44973</v>
      </c>
      <c r="H237" s="18">
        <v>45337</v>
      </c>
      <c r="I237" s="48">
        <f>4118.68/826000</f>
        <v>0.00498629539951574</v>
      </c>
      <c r="J237" s="40">
        <v>828702.09</v>
      </c>
      <c r="K237" s="49" t="s">
        <v>25</v>
      </c>
      <c r="L237" s="50">
        <v>0</v>
      </c>
      <c r="M237" s="51">
        <v>828702.09</v>
      </c>
      <c r="N237" s="40">
        <v>165740.42</v>
      </c>
      <c r="O237" s="52">
        <v>0.1</v>
      </c>
      <c r="P237" s="40">
        <v>82870.21</v>
      </c>
      <c r="Q237" s="59"/>
    </row>
    <row r="238" ht="60" spans="1:17">
      <c r="A238" s="38">
        <v>235</v>
      </c>
      <c r="B238" s="39" t="s">
        <v>154</v>
      </c>
      <c r="C238" s="39" t="s">
        <v>155</v>
      </c>
      <c r="D238" s="9" t="s">
        <v>348</v>
      </c>
      <c r="E238" s="10" t="s">
        <v>29</v>
      </c>
      <c r="F238" s="40">
        <v>901000</v>
      </c>
      <c r="G238" s="18">
        <v>44868</v>
      </c>
      <c r="H238" s="18">
        <v>45232</v>
      </c>
      <c r="I238" s="48">
        <v>0</v>
      </c>
      <c r="J238" s="40">
        <v>753063.63</v>
      </c>
      <c r="K238" s="49" t="s">
        <v>25</v>
      </c>
      <c r="L238" s="50">
        <v>0</v>
      </c>
      <c r="M238" s="51">
        <v>753063.63</v>
      </c>
      <c r="N238" s="40">
        <v>150612.73</v>
      </c>
      <c r="O238" s="52">
        <v>0.1</v>
      </c>
      <c r="P238" s="40">
        <v>75306.36</v>
      </c>
      <c r="Q238" s="59"/>
    </row>
    <row r="239" ht="28.95" customHeight="1" spans="1:17">
      <c r="A239" s="62" t="s">
        <v>138</v>
      </c>
      <c r="B239" s="62"/>
      <c r="C239" s="62"/>
      <c r="D239" s="62"/>
      <c r="E239" s="62"/>
      <c r="F239" s="63">
        <f>SUM(F4:F238)</f>
        <v>246879300</v>
      </c>
      <c r="G239" s="64"/>
      <c r="H239" s="64"/>
      <c r="I239" s="66"/>
      <c r="J239" s="63">
        <f>SUM(J4:J238)</f>
        <v>238917928.43</v>
      </c>
      <c r="K239" s="63"/>
      <c r="L239" s="63"/>
      <c r="M239" s="63">
        <f>SUM(M4:M238)</f>
        <v>238917928.43</v>
      </c>
      <c r="N239" s="63">
        <f>SUM(N4:N238)</f>
        <v>47783585.26</v>
      </c>
      <c r="O239" s="63"/>
      <c r="P239" s="63">
        <f>SUM(P4:P238)</f>
        <v>23891792.94</v>
      </c>
      <c r="Q239" s="59"/>
    </row>
  </sheetData>
  <autoFilter xmlns:etc="http://www.wps.cn/officeDocument/2017/etCustomData" ref="A3:R239" etc:filterBottomFollowUsedRange="0">
    <extLst/>
  </autoFilter>
  <mergeCells count="2">
    <mergeCell ref="A1:Q1"/>
    <mergeCell ref="P2:Q2"/>
  </mergeCells>
  <conditionalFormatting sqref="A4:A238">
    <cfRule type="duplicateValues" dxfId="0" priority="3"/>
  </conditionalFormatting>
  <conditionalFormatting sqref="N31:N33">
    <cfRule type="duplicateValues" dxfId="0" priority="1"/>
  </conditionalFormatting>
  <conditionalFormatting sqref="D87 D88:D90 D91 D92 D93">
    <cfRule type="duplicateValues" dxfId="0" priority="2"/>
  </conditionalFormatting>
  <pageMargins left="0.708333333333333" right="0.66875" top="0.708333333333333" bottom="0.747916666666667" header="0.5" footer="0.5"/>
  <pageSetup paperSize="9" scale="55" fitToHeight="0" orientation="landscape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2"/>
  <sheetViews>
    <sheetView view="pageBreakPreview" zoomScaleNormal="80" workbookViewId="0">
      <selection activeCell="K5" sqref="K5"/>
    </sheetView>
  </sheetViews>
  <sheetFormatPr defaultColWidth="9" defaultRowHeight="19.95" customHeight="1"/>
  <cols>
    <col min="1" max="1" width="6.89090909090909" customWidth="1"/>
    <col min="2" max="2" width="35.1090909090909" style="3" customWidth="1"/>
    <col min="3" max="4" width="17.3363636363636" customWidth="1"/>
    <col min="5" max="5" width="17.1090909090909" customWidth="1"/>
    <col min="6" max="6" width="19.3363636363636" customWidth="1"/>
    <col min="7" max="7" width="22.1090909090909" customWidth="1"/>
    <col min="8" max="8" width="8.33636363636364" customWidth="1"/>
    <col min="9" max="9" width="20.6636363636364" customWidth="1"/>
    <col min="10" max="10" width="14.4454545454545" customWidth="1"/>
    <col min="11" max="11" width="18.5545454545455" customWidth="1"/>
    <col min="12" max="12" width="16.1090909090909" style="4" customWidth="1"/>
  </cols>
  <sheetData>
    <row r="1" s="1" customFormat="1" ht="39" customHeight="1" spans="1:12">
      <c r="A1" s="5" t="s">
        <v>349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54" customHeight="1" spans="1:12">
      <c r="A2" s="6" t="s">
        <v>3</v>
      </c>
      <c r="B2" s="6" t="s">
        <v>350</v>
      </c>
      <c r="C2" s="6" t="s">
        <v>351</v>
      </c>
      <c r="D2" s="6" t="s">
        <v>352</v>
      </c>
      <c r="E2" s="7" t="s">
        <v>9</v>
      </c>
      <c r="F2" s="7" t="s">
        <v>10</v>
      </c>
      <c r="G2" s="6" t="s">
        <v>353</v>
      </c>
      <c r="H2" s="8" t="s">
        <v>354</v>
      </c>
      <c r="I2" s="6" t="s">
        <v>355</v>
      </c>
      <c r="J2" s="8" t="s">
        <v>356</v>
      </c>
      <c r="K2" s="6" t="s">
        <v>357</v>
      </c>
      <c r="L2" s="20" t="s">
        <v>20</v>
      </c>
    </row>
    <row r="3" ht="49.05" customHeight="1" spans="1:12">
      <c r="A3" s="9">
        <v>1</v>
      </c>
      <c r="B3" s="10" t="s">
        <v>36</v>
      </c>
      <c r="C3" s="11" t="s">
        <v>358</v>
      </c>
      <c r="D3" s="12">
        <v>100000</v>
      </c>
      <c r="E3" s="13">
        <v>44700</v>
      </c>
      <c r="F3" s="13">
        <v>45065</v>
      </c>
      <c r="G3" s="12">
        <v>100000</v>
      </c>
      <c r="H3" s="14">
        <v>0.5</v>
      </c>
      <c r="I3" s="12">
        <v>50000</v>
      </c>
      <c r="J3" s="14">
        <v>0.5</v>
      </c>
      <c r="K3" s="12">
        <v>50000</v>
      </c>
      <c r="L3" s="21"/>
    </row>
    <row r="4" ht="49.05" customHeight="1" spans="1:12">
      <c r="A4" s="9">
        <v>2</v>
      </c>
      <c r="B4" s="10" t="s">
        <v>36</v>
      </c>
      <c r="C4" s="11" t="s">
        <v>359</v>
      </c>
      <c r="D4" s="12">
        <v>100000</v>
      </c>
      <c r="E4" s="13">
        <v>44750</v>
      </c>
      <c r="F4" s="13">
        <v>45846</v>
      </c>
      <c r="G4" s="12">
        <v>100000</v>
      </c>
      <c r="H4" s="14">
        <v>0.5</v>
      </c>
      <c r="I4" s="12">
        <v>50000</v>
      </c>
      <c r="J4" s="14">
        <v>0.5</v>
      </c>
      <c r="K4" s="12">
        <v>50000</v>
      </c>
      <c r="L4" s="21"/>
    </row>
    <row r="5" ht="49.05" customHeight="1" spans="1:12">
      <c r="A5" s="9">
        <v>3</v>
      </c>
      <c r="B5" s="10" t="s">
        <v>36</v>
      </c>
      <c r="C5" s="11" t="s">
        <v>360</v>
      </c>
      <c r="D5" s="12">
        <v>445000</v>
      </c>
      <c r="E5" s="13">
        <v>44670</v>
      </c>
      <c r="F5" s="13">
        <v>45036</v>
      </c>
      <c r="G5" s="12">
        <v>407895.97</v>
      </c>
      <c r="H5" s="14">
        <v>0.5</v>
      </c>
      <c r="I5" s="12">
        <v>203947.99</v>
      </c>
      <c r="J5" s="14">
        <v>0.5</v>
      </c>
      <c r="K5" s="12">
        <v>203947.99</v>
      </c>
      <c r="L5" s="21"/>
    </row>
    <row r="6" ht="49.05" customHeight="1" spans="1:12">
      <c r="A6" s="9">
        <v>4</v>
      </c>
      <c r="B6" s="10" t="s">
        <v>36</v>
      </c>
      <c r="C6" s="11" t="s">
        <v>361</v>
      </c>
      <c r="D6" s="12">
        <v>500000</v>
      </c>
      <c r="E6" s="13">
        <v>44643</v>
      </c>
      <c r="F6" s="13">
        <v>45036</v>
      </c>
      <c r="G6" s="12">
        <v>399738.34</v>
      </c>
      <c r="H6" s="14">
        <v>0.5</v>
      </c>
      <c r="I6" s="12">
        <v>199869.17</v>
      </c>
      <c r="J6" s="14">
        <v>0.5</v>
      </c>
      <c r="K6" s="12">
        <v>199869.17</v>
      </c>
      <c r="L6" s="21"/>
    </row>
    <row r="7" ht="49.05" customHeight="1" spans="1:12">
      <c r="A7" s="9">
        <v>5</v>
      </c>
      <c r="B7" s="10" t="s">
        <v>36</v>
      </c>
      <c r="C7" s="11" t="s">
        <v>362</v>
      </c>
      <c r="D7" s="12">
        <v>50000</v>
      </c>
      <c r="E7" s="13">
        <v>44664</v>
      </c>
      <c r="F7" s="13">
        <v>45051</v>
      </c>
      <c r="G7" s="12">
        <v>49024</v>
      </c>
      <c r="H7" s="15">
        <v>0.5</v>
      </c>
      <c r="I7" s="12">
        <v>24512</v>
      </c>
      <c r="J7" s="15">
        <v>0.5</v>
      </c>
      <c r="K7" s="12">
        <v>24512</v>
      </c>
      <c r="L7" s="21"/>
    </row>
    <row r="8" ht="49.05" customHeight="1" spans="1:12">
      <c r="A8" s="9">
        <v>6</v>
      </c>
      <c r="B8" s="10" t="s">
        <v>36</v>
      </c>
      <c r="C8" s="11" t="s">
        <v>363</v>
      </c>
      <c r="D8" s="12">
        <v>190000</v>
      </c>
      <c r="E8" s="13">
        <v>44776</v>
      </c>
      <c r="F8" s="13">
        <v>45153</v>
      </c>
      <c r="G8" s="12">
        <v>142500.01</v>
      </c>
      <c r="H8" s="15">
        <v>0.5</v>
      </c>
      <c r="I8" s="12">
        <v>71250.01</v>
      </c>
      <c r="J8" s="15">
        <v>0.5</v>
      </c>
      <c r="K8" s="12">
        <v>71250.01</v>
      </c>
      <c r="L8" s="21"/>
    </row>
    <row r="9" ht="49.05" customHeight="1" spans="1:12">
      <c r="A9" s="9">
        <v>7</v>
      </c>
      <c r="B9" s="10" t="s">
        <v>36</v>
      </c>
      <c r="C9" s="11" t="s">
        <v>364</v>
      </c>
      <c r="D9" s="12">
        <v>50000</v>
      </c>
      <c r="E9" s="13">
        <v>44775</v>
      </c>
      <c r="F9" s="13">
        <v>45158</v>
      </c>
      <c r="G9" s="12">
        <v>32751.92</v>
      </c>
      <c r="H9" s="15">
        <v>0.5</v>
      </c>
      <c r="I9" s="12">
        <v>16375.96</v>
      </c>
      <c r="J9" s="15">
        <v>0.5</v>
      </c>
      <c r="K9" s="12">
        <v>16375.96</v>
      </c>
      <c r="L9" s="21"/>
    </row>
    <row r="10" ht="49.05" customHeight="1" spans="1:12">
      <c r="A10" s="9">
        <v>8</v>
      </c>
      <c r="B10" s="10" t="s">
        <v>36</v>
      </c>
      <c r="C10" s="11" t="s">
        <v>365</v>
      </c>
      <c r="D10" s="12">
        <v>130000</v>
      </c>
      <c r="E10" s="13">
        <v>44732</v>
      </c>
      <c r="F10" s="13">
        <v>45112</v>
      </c>
      <c r="G10" s="12">
        <v>69299.26</v>
      </c>
      <c r="H10" s="15">
        <v>0.5</v>
      </c>
      <c r="I10" s="12">
        <v>34649.63</v>
      </c>
      <c r="J10" s="15">
        <v>0.5</v>
      </c>
      <c r="K10" s="12">
        <v>34649.63</v>
      </c>
      <c r="L10" s="21"/>
    </row>
    <row r="11" ht="49.05" customHeight="1" spans="1:12">
      <c r="A11" s="9">
        <v>9</v>
      </c>
      <c r="B11" s="10" t="s">
        <v>36</v>
      </c>
      <c r="C11" s="11" t="s">
        <v>366</v>
      </c>
      <c r="D11" s="12">
        <v>160000</v>
      </c>
      <c r="E11" s="13">
        <v>44693</v>
      </c>
      <c r="F11" s="13">
        <v>45082</v>
      </c>
      <c r="G11" s="12">
        <v>80000.02</v>
      </c>
      <c r="H11" s="15">
        <v>0.5</v>
      </c>
      <c r="I11" s="12">
        <v>40000.01</v>
      </c>
      <c r="J11" s="15">
        <v>0.5</v>
      </c>
      <c r="K11" s="12">
        <v>40000.01</v>
      </c>
      <c r="L11" s="21"/>
    </row>
    <row r="12" ht="49.05" customHeight="1" spans="1:12">
      <c r="A12" s="9">
        <v>10</v>
      </c>
      <c r="B12" s="10" t="s">
        <v>36</v>
      </c>
      <c r="C12" s="11" t="s">
        <v>367</v>
      </c>
      <c r="D12" s="12">
        <v>100000</v>
      </c>
      <c r="E12" s="13">
        <v>44672</v>
      </c>
      <c r="F12" s="13">
        <v>45051</v>
      </c>
      <c r="G12" s="12">
        <v>50000.02</v>
      </c>
      <c r="H12" s="15">
        <v>0.5</v>
      </c>
      <c r="I12" s="12">
        <v>25000.01</v>
      </c>
      <c r="J12" s="15">
        <v>0.5</v>
      </c>
      <c r="K12" s="12">
        <v>25000.01</v>
      </c>
      <c r="L12" s="21"/>
    </row>
    <row r="13" ht="49.05" customHeight="1" spans="1:12">
      <c r="A13" s="9">
        <v>11</v>
      </c>
      <c r="B13" s="10" t="s">
        <v>36</v>
      </c>
      <c r="C13" s="11" t="s">
        <v>368</v>
      </c>
      <c r="D13" s="12">
        <v>30000</v>
      </c>
      <c r="E13" s="13">
        <v>44726</v>
      </c>
      <c r="F13" s="13">
        <v>45092</v>
      </c>
      <c r="G13" s="12">
        <v>29939.33</v>
      </c>
      <c r="H13" s="15">
        <v>0.5</v>
      </c>
      <c r="I13" s="22">
        <v>14969.67</v>
      </c>
      <c r="J13" s="15">
        <v>0.5</v>
      </c>
      <c r="K13" s="12">
        <v>14969.67</v>
      </c>
      <c r="L13" s="21"/>
    </row>
    <row r="14" ht="49.05" customHeight="1" spans="1:12">
      <c r="A14" s="9">
        <v>12</v>
      </c>
      <c r="B14" s="10" t="s">
        <v>36</v>
      </c>
      <c r="C14" s="11" t="s">
        <v>368</v>
      </c>
      <c r="D14" s="12">
        <v>30000</v>
      </c>
      <c r="E14" s="13">
        <v>44736</v>
      </c>
      <c r="F14" s="13">
        <v>45122</v>
      </c>
      <c r="G14" s="12">
        <v>30000</v>
      </c>
      <c r="H14" s="15">
        <v>0.5</v>
      </c>
      <c r="I14" s="22">
        <v>15000</v>
      </c>
      <c r="J14" s="15">
        <v>0.5</v>
      </c>
      <c r="K14" s="12">
        <v>15000</v>
      </c>
      <c r="L14" s="21"/>
    </row>
    <row r="15" ht="49.05" customHeight="1" spans="1:12">
      <c r="A15" s="9">
        <v>13</v>
      </c>
      <c r="B15" s="10" t="s">
        <v>36</v>
      </c>
      <c r="C15" s="11" t="s">
        <v>368</v>
      </c>
      <c r="D15" s="12">
        <v>25000</v>
      </c>
      <c r="E15" s="13">
        <v>44727</v>
      </c>
      <c r="F15" s="13">
        <v>45122</v>
      </c>
      <c r="G15" s="12">
        <v>25000</v>
      </c>
      <c r="H15" s="15">
        <v>0.5</v>
      </c>
      <c r="I15" s="22">
        <v>12500</v>
      </c>
      <c r="J15" s="15">
        <v>0.5</v>
      </c>
      <c r="K15" s="12">
        <v>12500</v>
      </c>
      <c r="L15" s="21"/>
    </row>
    <row r="16" ht="49.05" customHeight="1" spans="1:12">
      <c r="A16" s="9">
        <v>14</v>
      </c>
      <c r="B16" s="10" t="s">
        <v>36</v>
      </c>
      <c r="C16" s="11" t="s">
        <v>368</v>
      </c>
      <c r="D16" s="12">
        <v>11400</v>
      </c>
      <c r="E16" s="13">
        <v>44734</v>
      </c>
      <c r="F16" s="13">
        <v>45122</v>
      </c>
      <c r="G16" s="12">
        <v>11400</v>
      </c>
      <c r="H16" s="15">
        <v>0.5</v>
      </c>
      <c r="I16" s="22">
        <v>5700</v>
      </c>
      <c r="J16" s="15">
        <v>0.5</v>
      </c>
      <c r="K16" s="12">
        <v>5700</v>
      </c>
      <c r="L16" s="21"/>
    </row>
    <row r="17" ht="34.95" customHeight="1" spans="1:12">
      <c r="A17" s="10">
        <v>15</v>
      </c>
      <c r="B17" s="10" t="s">
        <v>36</v>
      </c>
      <c r="C17" s="10" t="s">
        <v>369</v>
      </c>
      <c r="D17" s="12">
        <v>150000</v>
      </c>
      <c r="E17" s="13">
        <v>44740</v>
      </c>
      <c r="F17" s="13">
        <v>45112</v>
      </c>
      <c r="G17" s="12">
        <v>150000</v>
      </c>
      <c r="H17" s="15">
        <v>0.5</v>
      </c>
      <c r="I17" s="12">
        <v>75000</v>
      </c>
      <c r="J17" s="15">
        <v>0.5</v>
      </c>
      <c r="K17" s="12">
        <v>75000</v>
      </c>
      <c r="L17" s="10"/>
    </row>
    <row r="18" ht="34.95" customHeight="1" spans="1:12">
      <c r="A18" s="10">
        <v>16</v>
      </c>
      <c r="B18" s="10" t="s">
        <v>36</v>
      </c>
      <c r="C18" s="10" t="s">
        <v>370</v>
      </c>
      <c r="D18" s="12">
        <v>74000</v>
      </c>
      <c r="E18" s="13">
        <v>44738</v>
      </c>
      <c r="F18" s="13">
        <v>45112</v>
      </c>
      <c r="G18" s="12">
        <v>64623.7</v>
      </c>
      <c r="H18" s="15">
        <v>0.5</v>
      </c>
      <c r="I18" s="12">
        <v>32311.85</v>
      </c>
      <c r="J18" s="15">
        <v>0.5</v>
      </c>
      <c r="K18" s="12">
        <v>32311.85</v>
      </c>
      <c r="L18" s="10"/>
    </row>
    <row r="19" ht="34.95" customHeight="1" spans="1:12">
      <c r="A19" s="10">
        <v>17</v>
      </c>
      <c r="B19" s="10" t="s">
        <v>36</v>
      </c>
      <c r="C19" s="10" t="s">
        <v>371</v>
      </c>
      <c r="D19" s="12">
        <v>64700</v>
      </c>
      <c r="E19" s="13">
        <v>44733</v>
      </c>
      <c r="F19" s="13">
        <v>45108</v>
      </c>
      <c r="G19" s="12">
        <v>64700</v>
      </c>
      <c r="H19" s="15">
        <v>0.5</v>
      </c>
      <c r="I19" s="12">
        <v>32350</v>
      </c>
      <c r="J19" s="15">
        <v>0.5</v>
      </c>
      <c r="K19" s="12">
        <v>32350</v>
      </c>
      <c r="L19" s="10"/>
    </row>
    <row r="20" ht="34.95" customHeight="1" spans="1:12">
      <c r="A20" s="10">
        <v>18</v>
      </c>
      <c r="B20" s="10" t="s">
        <v>36</v>
      </c>
      <c r="C20" s="10" t="s">
        <v>372</v>
      </c>
      <c r="D20" s="12">
        <v>200000</v>
      </c>
      <c r="E20" s="16" t="s">
        <v>373</v>
      </c>
      <c r="F20" s="16" t="s">
        <v>374</v>
      </c>
      <c r="G20" s="12">
        <v>197372.32</v>
      </c>
      <c r="H20" s="15">
        <v>0.5</v>
      </c>
      <c r="I20" s="12">
        <v>98686.16</v>
      </c>
      <c r="J20" s="15">
        <v>0.5</v>
      </c>
      <c r="K20" s="12">
        <v>98686.16</v>
      </c>
      <c r="L20" s="10"/>
    </row>
    <row r="21" ht="34.95" customHeight="1" spans="1:12">
      <c r="A21" s="10">
        <v>19</v>
      </c>
      <c r="B21" s="10" t="s">
        <v>36</v>
      </c>
      <c r="C21" s="10" t="s">
        <v>375</v>
      </c>
      <c r="D21" s="12">
        <v>400000</v>
      </c>
      <c r="E21" s="16" t="s">
        <v>376</v>
      </c>
      <c r="F21" s="16" t="s">
        <v>374</v>
      </c>
      <c r="G21" s="12">
        <v>400000</v>
      </c>
      <c r="H21" s="15">
        <v>0.5</v>
      </c>
      <c r="I21" s="12">
        <v>200000</v>
      </c>
      <c r="J21" s="15">
        <v>0.5</v>
      </c>
      <c r="K21" s="12">
        <v>200000</v>
      </c>
      <c r="L21" s="10"/>
    </row>
    <row r="22" ht="34.95" customHeight="1" spans="1:12">
      <c r="A22" s="10">
        <v>20</v>
      </c>
      <c r="B22" s="10" t="s">
        <v>36</v>
      </c>
      <c r="C22" s="10" t="s">
        <v>377</v>
      </c>
      <c r="D22" s="12">
        <v>200000</v>
      </c>
      <c r="E22" s="16" t="s">
        <v>378</v>
      </c>
      <c r="F22" s="16" t="s">
        <v>374</v>
      </c>
      <c r="G22" s="12">
        <v>200000</v>
      </c>
      <c r="H22" s="15">
        <v>0.5</v>
      </c>
      <c r="I22" s="12">
        <v>100000</v>
      </c>
      <c r="J22" s="15">
        <v>0.5</v>
      </c>
      <c r="K22" s="12">
        <v>100000</v>
      </c>
      <c r="L22" s="10"/>
    </row>
    <row r="23" ht="34.95" customHeight="1" spans="1:12">
      <c r="A23" s="10">
        <v>21</v>
      </c>
      <c r="B23" s="10" t="s">
        <v>36</v>
      </c>
      <c r="C23" s="10" t="s">
        <v>379</v>
      </c>
      <c r="D23" s="12">
        <v>38000</v>
      </c>
      <c r="E23" s="16" t="s">
        <v>380</v>
      </c>
      <c r="F23" s="16" t="s">
        <v>381</v>
      </c>
      <c r="G23" s="12">
        <v>18364.68</v>
      </c>
      <c r="H23" s="15">
        <v>0.5</v>
      </c>
      <c r="I23" s="12">
        <v>9182.34</v>
      </c>
      <c r="J23" s="15">
        <v>0.5</v>
      </c>
      <c r="K23" s="12">
        <v>9182.34</v>
      </c>
      <c r="L23" s="10"/>
    </row>
    <row r="24" ht="34.95" customHeight="1" spans="1:12">
      <c r="A24" s="10">
        <v>22</v>
      </c>
      <c r="B24" s="10" t="s">
        <v>36</v>
      </c>
      <c r="C24" s="10" t="s">
        <v>382</v>
      </c>
      <c r="D24" s="12">
        <v>208000</v>
      </c>
      <c r="E24" s="16" t="s">
        <v>383</v>
      </c>
      <c r="F24" s="16" t="s">
        <v>384</v>
      </c>
      <c r="G24" s="12">
        <v>208000</v>
      </c>
      <c r="H24" s="15">
        <v>0.5</v>
      </c>
      <c r="I24" s="12">
        <v>104000</v>
      </c>
      <c r="J24" s="15">
        <v>0.5</v>
      </c>
      <c r="K24" s="12">
        <v>104000</v>
      </c>
      <c r="L24" s="10"/>
    </row>
    <row r="25" ht="34.95" customHeight="1" spans="1:12">
      <c r="A25" s="10">
        <v>23</v>
      </c>
      <c r="B25" s="10" t="s">
        <v>36</v>
      </c>
      <c r="C25" s="10" t="s">
        <v>385</v>
      </c>
      <c r="D25" s="12">
        <v>169000</v>
      </c>
      <c r="E25" s="17">
        <v>44690</v>
      </c>
      <c r="F25" s="17">
        <v>45082</v>
      </c>
      <c r="G25" s="12">
        <v>169000</v>
      </c>
      <c r="H25" s="15">
        <v>0.5</v>
      </c>
      <c r="I25" s="12">
        <v>84500</v>
      </c>
      <c r="J25" s="15">
        <v>0.5</v>
      </c>
      <c r="K25" s="12">
        <v>84500</v>
      </c>
      <c r="L25" s="10"/>
    </row>
    <row r="26" ht="34.95" customHeight="1" spans="1:12">
      <c r="A26" s="10">
        <v>24</v>
      </c>
      <c r="B26" s="10" t="s">
        <v>36</v>
      </c>
      <c r="C26" s="10" t="s">
        <v>386</v>
      </c>
      <c r="D26" s="12">
        <v>500000</v>
      </c>
      <c r="E26" s="16" t="s">
        <v>387</v>
      </c>
      <c r="F26" s="16" t="s">
        <v>388</v>
      </c>
      <c r="G26" s="12">
        <v>497670.6</v>
      </c>
      <c r="H26" s="15">
        <v>0.5</v>
      </c>
      <c r="I26" s="12">
        <v>248835.3</v>
      </c>
      <c r="J26" s="15">
        <v>0.5</v>
      </c>
      <c r="K26" s="12">
        <v>248835.3</v>
      </c>
      <c r="L26" s="10"/>
    </row>
    <row r="27" ht="34.95" customHeight="1" spans="1:12">
      <c r="A27" s="10">
        <v>25</v>
      </c>
      <c r="B27" s="10" t="s">
        <v>36</v>
      </c>
      <c r="C27" s="10" t="s">
        <v>389</v>
      </c>
      <c r="D27" s="12">
        <v>200000</v>
      </c>
      <c r="E27" s="18">
        <v>44687</v>
      </c>
      <c r="F27" s="18">
        <v>45082</v>
      </c>
      <c r="G27" s="12">
        <v>200000</v>
      </c>
      <c r="H27" s="15">
        <v>0.5</v>
      </c>
      <c r="I27" s="12">
        <v>100000</v>
      </c>
      <c r="J27" s="15">
        <v>0.5</v>
      </c>
      <c r="K27" s="12">
        <v>100000</v>
      </c>
      <c r="L27" s="10"/>
    </row>
    <row r="28" ht="34.95" customHeight="1" spans="1:12">
      <c r="A28" s="10">
        <v>26</v>
      </c>
      <c r="B28" s="10" t="s">
        <v>36</v>
      </c>
      <c r="C28" s="10" t="s">
        <v>389</v>
      </c>
      <c r="D28" s="12">
        <v>300000</v>
      </c>
      <c r="E28" s="18">
        <v>44687</v>
      </c>
      <c r="F28" s="18">
        <v>45082</v>
      </c>
      <c r="G28" s="12">
        <v>300000</v>
      </c>
      <c r="H28" s="15">
        <v>0.5</v>
      </c>
      <c r="I28" s="12">
        <v>150000</v>
      </c>
      <c r="J28" s="15">
        <v>0.5</v>
      </c>
      <c r="K28" s="12">
        <v>150000</v>
      </c>
      <c r="L28" s="10"/>
    </row>
    <row r="29" ht="34.95" customHeight="1" spans="1:12">
      <c r="A29" s="10">
        <v>27</v>
      </c>
      <c r="B29" s="10" t="s">
        <v>36</v>
      </c>
      <c r="C29" s="10" t="s">
        <v>390</v>
      </c>
      <c r="D29" s="12">
        <v>90000</v>
      </c>
      <c r="E29" s="18">
        <v>44701</v>
      </c>
      <c r="F29" s="18">
        <v>45082</v>
      </c>
      <c r="G29" s="12">
        <v>90000</v>
      </c>
      <c r="H29" s="15">
        <v>0.5</v>
      </c>
      <c r="I29" s="12">
        <v>45000</v>
      </c>
      <c r="J29" s="15">
        <v>0.5</v>
      </c>
      <c r="K29" s="12">
        <v>45000</v>
      </c>
      <c r="L29" s="10"/>
    </row>
    <row r="30" ht="34.95" customHeight="1" spans="1:12">
      <c r="A30" s="10">
        <v>28</v>
      </c>
      <c r="B30" s="10" t="s">
        <v>36</v>
      </c>
      <c r="C30" s="10" t="s">
        <v>390</v>
      </c>
      <c r="D30" s="12">
        <v>100000</v>
      </c>
      <c r="E30" s="18">
        <v>44688</v>
      </c>
      <c r="F30" s="18">
        <v>45082</v>
      </c>
      <c r="G30" s="12">
        <v>97325.79</v>
      </c>
      <c r="H30" s="15">
        <v>0.5</v>
      </c>
      <c r="I30" s="12">
        <v>48662.9</v>
      </c>
      <c r="J30" s="15">
        <v>0.5</v>
      </c>
      <c r="K30" s="12">
        <v>48662.9</v>
      </c>
      <c r="L30" s="10"/>
    </row>
    <row r="31" ht="34.95" customHeight="1" spans="1:12">
      <c r="A31" s="10">
        <v>29</v>
      </c>
      <c r="B31" s="10" t="s">
        <v>36</v>
      </c>
      <c r="C31" s="10" t="s">
        <v>390</v>
      </c>
      <c r="D31" s="12">
        <v>40000</v>
      </c>
      <c r="E31" s="18">
        <v>44691</v>
      </c>
      <c r="F31" s="18">
        <v>45082</v>
      </c>
      <c r="G31" s="12">
        <v>40000</v>
      </c>
      <c r="H31" s="15">
        <v>0.5</v>
      </c>
      <c r="I31" s="12">
        <v>20000</v>
      </c>
      <c r="J31" s="15">
        <v>0.5</v>
      </c>
      <c r="K31" s="12">
        <v>20000</v>
      </c>
      <c r="L31" s="10"/>
    </row>
    <row r="32" ht="34.95" customHeight="1" spans="1:12">
      <c r="A32" s="10">
        <v>30</v>
      </c>
      <c r="B32" s="10" t="s">
        <v>36</v>
      </c>
      <c r="C32" s="10" t="s">
        <v>390</v>
      </c>
      <c r="D32" s="12">
        <v>180000</v>
      </c>
      <c r="E32" s="18">
        <v>44690</v>
      </c>
      <c r="F32" s="18">
        <v>45082</v>
      </c>
      <c r="G32" s="12">
        <v>180000</v>
      </c>
      <c r="H32" s="15">
        <v>0.5</v>
      </c>
      <c r="I32" s="12">
        <v>90000</v>
      </c>
      <c r="J32" s="15">
        <v>0.5</v>
      </c>
      <c r="K32" s="12">
        <v>90000</v>
      </c>
      <c r="L32" s="10"/>
    </row>
    <row r="33" ht="34.95" customHeight="1" spans="1:12">
      <c r="A33" s="10">
        <v>31</v>
      </c>
      <c r="B33" s="10" t="s">
        <v>36</v>
      </c>
      <c r="C33" s="10" t="s">
        <v>390</v>
      </c>
      <c r="D33" s="12">
        <v>80000</v>
      </c>
      <c r="E33" s="18">
        <v>44689</v>
      </c>
      <c r="F33" s="18">
        <v>45082</v>
      </c>
      <c r="G33" s="12">
        <v>80000</v>
      </c>
      <c r="H33" s="15">
        <v>0.5</v>
      </c>
      <c r="I33" s="12">
        <v>40000</v>
      </c>
      <c r="J33" s="15">
        <v>0.5</v>
      </c>
      <c r="K33" s="12">
        <v>40000</v>
      </c>
      <c r="L33" s="10"/>
    </row>
    <row r="34" ht="34.95" customHeight="1" spans="1:12">
      <c r="A34" s="10">
        <v>32</v>
      </c>
      <c r="B34" s="10" t="s">
        <v>36</v>
      </c>
      <c r="C34" s="10" t="s">
        <v>391</v>
      </c>
      <c r="D34" s="12">
        <v>50000</v>
      </c>
      <c r="E34" s="18">
        <v>44676</v>
      </c>
      <c r="F34" s="16" t="s">
        <v>388</v>
      </c>
      <c r="G34" s="12">
        <v>50000</v>
      </c>
      <c r="H34" s="15">
        <v>0.5</v>
      </c>
      <c r="I34" s="12">
        <v>25000</v>
      </c>
      <c r="J34" s="15">
        <v>0.5</v>
      </c>
      <c r="K34" s="12">
        <v>25000</v>
      </c>
      <c r="L34" s="10"/>
    </row>
    <row r="35" ht="34.95" customHeight="1" spans="1:12">
      <c r="A35" s="10">
        <v>33</v>
      </c>
      <c r="B35" s="10" t="s">
        <v>36</v>
      </c>
      <c r="C35" s="10" t="s">
        <v>392</v>
      </c>
      <c r="D35" s="12">
        <v>50000</v>
      </c>
      <c r="E35" s="19">
        <v>44686</v>
      </c>
      <c r="F35" s="19">
        <v>45082</v>
      </c>
      <c r="G35" s="12">
        <v>50000</v>
      </c>
      <c r="H35" s="15">
        <v>0.5</v>
      </c>
      <c r="I35" s="12">
        <v>25000</v>
      </c>
      <c r="J35" s="15">
        <v>0.5</v>
      </c>
      <c r="K35" s="12">
        <v>25000</v>
      </c>
      <c r="L35" s="10"/>
    </row>
    <row r="36" ht="34.95" customHeight="1" spans="1:12">
      <c r="A36" s="10">
        <v>34</v>
      </c>
      <c r="B36" s="10" t="s">
        <v>36</v>
      </c>
      <c r="C36" s="10" t="s">
        <v>392</v>
      </c>
      <c r="D36" s="12">
        <v>50000</v>
      </c>
      <c r="E36" s="19">
        <v>44687</v>
      </c>
      <c r="F36" s="19">
        <v>45082</v>
      </c>
      <c r="G36" s="12">
        <v>50000</v>
      </c>
      <c r="H36" s="15">
        <v>0.5</v>
      </c>
      <c r="I36" s="12">
        <v>25000</v>
      </c>
      <c r="J36" s="15">
        <v>0.5</v>
      </c>
      <c r="K36" s="12">
        <v>25000</v>
      </c>
      <c r="L36" s="10"/>
    </row>
    <row r="37" ht="34.95" customHeight="1" spans="1:12">
      <c r="A37" s="10">
        <v>35</v>
      </c>
      <c r="B37" s="10" t="s">
        <v>36</v>
      </c>
      <c r="C37" s="10" t="s">
        <v>393</v>
      </c>
      <c r="D37" s="12">
        <v>200000</v>
      </c>
      <c r="E37" s="19">
        <v>44716</v>
      </c>
      <c r="F37" s="19">
        <v>45082</v>
      </c>
      <c r="G37" s="12">
        <v>200000</v>
      </c>
      <c r="H37" s="15">
        <v>0.5</v>
      </c>
      <c r="I37" s="12">
        <v>100000</v>
      </c>
      <c r="J37" s="15">
        <v>0.5</v>
      </c>
      <c r="K37" s="12">
        <v>100000</v>
      </c>
      <c r="L37" s="10"/>
    </row>
    <row r="38" ht="34.95" customHeight="1" spans="1:12">
      <c r="A38" s="10">
        <v>36</v>
      </c>
      <c r="B38" s="10" t="s">
        <v>36</v>
      </c>
      <c r="C38" s="10" t="s">
        <v>394</v>
      </c>
      <c r="D38" s="12">
        <v>50000</v>
      </c>
      <c r="E38" s="19">
        <v>44687</v>
      </c>
      <c r="F38" s="19">
        <v>45082</v>
      </c>
      <c r="G38" s="12">
        <v>4166.63</v>
      </c>
      <c r="H38" s="15">
        <v>0.5</v>
      </c>
      <c r="I38" s="12">
        <v>2083.32</v>
      </c>
      <c r="J38" s="15">
        <v>0.5</v>
      </c>
      <c r="K38" s="12">
        <v>2083.32</v>
      </c>
      <c r="L38" s="10"/>
    </row>
    <row r="39" ht="34.95" customHeight="1" spans="1:12">
      <c r="A39" s="10">
        <v>37</v>
      </c>
      <c r="B39" s="10" t="s">
        <v>36</v>
      </c>
      <c r="C39" s="10" t="s">
        <v>395</v>
      </c>
      <c r="D39" s="12">
        <v>356000</v>
      </c>
      <c r="E39" s="19">
        <v>44688</v>
      </c>
      <c r="F39" s="19">
        <v>45082</v>
      </c>
      <c r="G39" s="12">
        <v>337956.61</v>
      </c>
      <c r="H39" s="15">
        <v>0.5</v>
      </c>
      <c r="I39" s="12">
        <v>168978.31</v>
      </c>
      <c r="J39" s="15">
        <v>0.5</v>
      </c>
      <c r="K39" s="12">
        <v>168978.31</v>
      </c>
      <c r="L39" s="10"/>
    </row>
    <row r="40" ht="34.95" customHeight="1" spans="1:12">
      <c r="A40" s="10">
        <v>38</v>
      </c>
      <c r="B40" s="10" t="s">
        <v>36</v>
      </c>
      <c r="C40" s="10" t="s">
        <v>396</v>
      </c>
      <c r="D40" s="12">
        <v>50000</v>
      </c>
      <c r="E40" s="19">
        <v>44831</v>
      </c>
      <c r="F40" s="19">
        <v>45204</v>
      </c>
      <c r="G40" s="12">
        <v>20833.31</v>
      </c>
      <c r="H40" s="15">
        <v>0.5</v>
      </c>
      <c r="I40" s="12">
        <v>10416.66</v>
      </c>
      <c r="J40" s="15">
        <v>0.5</v>
      </c>
      <c r="K40" s="12">
        <v>10416.66</v>
      </c>
      <c r="L40" s="10"/>
    </row>
    <row r="41" ht="34.95" customHeight="1" spans="1:12">
      <c r="A41" s="10">
        <v>39</v>
      </c>
      <c r="B41" s="10" t="s">
        <v>36</v>
      </c>
      <c r="C41" s="10" t="s">
        <v>396</v>
      </c>
      <c r="D41" s="12">
        <v>50000</v>
      </c>
      <c r="E41" s="19">
        <v>44810</v>
      </c>
      <c r="F41" s="19">
        <v>45204</v>
      </c>
      <c r="G41" s="12">
        <v>20833.31</v>
      </c>
      <c r="H41" s="15">
        <v>0.5</v>
      </c>
      <c r="I41" s="12">
        <v>10416.66</v>
      </c>
      <c r="J41" s="15">
        <v>0.5</v>
      </c>
      <c r="K41" s="12">
        <v>10416.66</v>
      </c>
      <c r="L41" s="10"/>
    </row>
    <row r="42" ht="34.95" customHeight="1" spans="1:12">
      <c r="A42" s="10">
        <v>40</v>
      </c>
      <c r="B42" s="10" t="s">
        <v>36</v>
      </c>
      <c r="C42" s="10" t="s">
        <v>396</v>
      </c>
      <c r="D42" s="12">
        <v>40000</v>
      </c>
      <c r="E42" s="19">
        <v>44846</v>
      </c>
      <c r="F42" s="19">
        <v>45235</v>
      </c>
      <c r="G42" s="12">
        <v>20000.02</v>
      </c>
      <c r="H42" s="15">
        <v>0.5</v>
      </c>
      <c r="I42" s="12">
        <v>10000.01</v>
      </c>
      <c r="J42" s="15">
        <v>0.5</v>
      </c>
      <c r="K42" s="12">
        <v>10000.01</v>
      </c>
      <c r="L42" s="10"/>
    </row>
    <row r="43" ht="34.95" customHeight="1" spans="1:12">
      <c r="A43" s="10">
        <v>41</v>
      </c>
      <c r="B43" s="10" t="s">
        <v>36</v>
      </c>
      <c r="C43" s="10" t="s">
        <v>396</v>
      </c>
      <c r="D43" s="12">
        <v>28000</v>
      </c>
      <c r="E43" s="19">
        <v>44868</v>
      </c>
      <c r="F43" s="19">
        <v>45235</v>
      </c>
      <c r="G43" s="12">
        <v>13857.67</v>
      </c>
      <c r="H43" s="15">
        <v>0.5</v>
      </c>
      <c r="I43" s="12">
        <v>6928.84</v>
      </c>
      <c r="J43" s="15">
        <v>0.5</v>
      </c>
      <c r="K43" s="12">
        <v>6928.84</v>
      </c>
      <c r="L43" s="10"/>
    </row>
    <row r="44" ht="34.95" customHeight="1" spans="1:12">
      <c r="A44" s="10">
        <v>42</v>
      </c>
      <c r="B44" s="10" t="s">
        <v>36</v>
      </c>
      <c r="C44" s="10" t="s">
        <v>397</v>
      </c>
      <c r="D44" s="12">
        <v>60000</v>
      </c>
      <c r="E44" s="18">
        <v>44718</v>
      </c>
      <c r="F44" s="18">
        <v>45112</v>
      </c>
      <c r="G44" s="12">
        <v>60000</v>
      </c>
      <c r="H44" s="15">
        <v>0.5</v>
      </c>
      <c r="I44" s="12">
        <v>30000</v>
      </c>
      <c r="J44" s="15">
        <v>0.5</v>
      </c>
      <c r="K44" s="12">
        <v>30000</v>
      </c>
      <c r="L44" s="10"/>
    </row>
    <row r="45" ht="34.95" customHeight="1" spans="1:12">
      <c r="A45" s="10">
        <v>43</v>
      </c>
      <c r="B45" s="10" t="s">
        <v>36</v>
      </c>
      <c r="C45" s="10" t="s">
        <v>397</v>
      </c>
      <c r="D45" s="12">
        <v>200000</v>
      </c>
      <c r="E45" s="18">
        <v>44718</v>
      </c>
      <c r="F45" s="18">
        <v>45112</v>
      </c>
      <c r="G45" s="12">
        <v>200000</v>
      </c>
      <c r="H45" s="15">
        <v>0.5</v>
      </c>
      <c r="I45" s="12">
        <v>100000</v>
      </c>
      <c r="J45" s="15">
        <v>0.5</v>
      </c>
      <c r="K45" s="12">
        <v>100000</v>
      </c>
      <c r="L45" s="10"/>
    </row>
    <row r="46" ht="34.95" customHeight="1" spans="1:12">
      <c r="A46" s="10">
        <v>44</v>
      </c>
      <c r="B46" s="10" t="s">
        <v>36</v>
      </c>
      <c r="C46" s="10" t="s">
        <v>398</v>
      </c>
      <c r="D46" s="12">
        <v>154000</v>
      </c>
      <c r="E46" s="18">
        <v>44725</v>
      </c>
      <c r="F46" s="18">
        <v>45112</v>
      </c>
      <c r="G46" s="12">
        <v>154000</v>
      </c>
      <c r="H46" s="15">
        <v>0.5</v>
      </c>
      <c r="I46" s="12">
        <v>77000</v>
      </c>
      <c r="J46" s="15">
        <v>0.5</v>
      </c>
      <c r="K46" s="12">
        <v>77000</v>
      </c>
      <c r="L46" s="10"/>
    </row>
    <row r="47" ht="34.95" customHeight="1" spans="1:12">
      <c r="A47" s="10">
        <v>45</v>
      </c>
      <c r="B47" s="10" t="s">
        <v>36</v>
      </c>
      <c r="C47" s="10" t="s">
        <v>399</v>
      </c>
      <c r="D47" s="12">
        <v>50000</v>
      </c>
      <c r="E47" s="18">
        <v>44840</v>
      </c>
      <c r="F47" s="18">
        <v>45219</v>
      </c>
      <c r="G47" s="12">
        <v>16978.31</v>
      </c>
      <c r="H47" s="15">
        <v>0.5</v>
      </c>
      <c r="I47" s="12">
        <v>8489.16</v>
      </c>
      <c r="J47" s="15">
        <v>0.5</v>
      </c>
      <c r="K47" s="12">
        <v>8489.16</v>
      </c>
      <c r="L47" s="10"/>
    </row>
    <row r="48" ht="34.95" customHeight="1" spans="1:12">
      <c r="A48" s="10">
        <v>46</v>
      </c>
      <c r="B48" s="10" t="s">
        <v>36</v>
      </c>
      <c r="C48" s="10" t="s">
        <v>400</v>
      </c>
      <c r="D48" s="12">
        <v>500000</v>
      </c>
      <c r="E48" s="18">
        <v>44704</v>
      </c>
      <c r="F48" s="18">
        <v>45097</v>
      </c>
      <c r="G48" s="12">
        <v>500000</v>
      </c>
      <c r="H48" s="15">
        <v>0.5</v>
      </c>
      <c r="I48" s="12">
        <v>250000</v>
      </c>
      <c r="J48" s="15">
        <v>0.5</v>
      </c>
      <c r="K48" s="12">
        <v>250000</v>
      </c>
      <c r="L48" s="10"/>
    </row>
    <row r="49" ht="34.95" customHeight="1" spans="1:12">
      <c r="A49" s="10">
        <v>47</v>
      </c>
      <c r="B49" s="10" t="s">
        <v>36</v>
      </c>
      <c r="C49" s="10" t="s">
        <v>401</v>
      </c>
      <c r="D49" s="12">
        <v>76000</v>
      </c>
      <c r="E49" s="18">
        <v>44726</v>
      </c>
      <c r="F49" s="18">
        <v>45112</v>
      </c>
      <c r="G49" s="12">
        <v>76000</v>
      </c>
      <c r="H49" s="15">
        <v>0.5</v>
      </c>
      <c r="I49" s="12">
        <v>38000</v>
      </c>
      <c r="J49" s="15">
        <v>0.5</v>
      </c>
      <c r="K49" s="12">
        <v>38000</v>
      </c>
      <c r="L49" s="10"/>
    </row>
    <row r="50" ht="34.95" customHeight="1" spans="1:12">
      <c r="A50" s="10">
        <v>48</v>
      </c>
      <c r="B50" s="10" t="s">
        <v>36</v>
      </c>
      <c r="C50" s="10" t="s">
        <v>402</v>
      </c>
      <c r="D50" s="12">
        <v>150000</v>
      </c>
      <c r="E50" s="18">
        <v>44747</v>
      </c>
      <c r="F50" s="18">
        <v>45143</v>
      </c>
      <c r="G50" s="12">
        <v>150000</v>
      </c>
      <c r="H50" s="15">
        <v>0.5</v>
      </c>
      <c r="I50" s="12">
        <v>75000</v>
      </c>
      <c r="J50" s="15">
        <v>0.5</v>
      </c>
      <c r="K50" s="12">
        <v>75000</v>
      </c>
      <c r="L50" s="10"/>
    </row>
    <row r="51" ht="34.95" customHeight="1" spans="1:12">
      <c r="A51" s="10">
        <v>49</v>
      </c>
      <c r="B51" s="10" t="s">
        <v>36</v>
      </c>
      <c r="C51" s="10" t="s">
        <v>403</v>
      </c>
      <c r="D51" s="12">
        <v>200000</v>
      </c>
      <c r="E51" s="18">
        <v>44756</v>
      </c>
      <c r="F51" s="18">
        <v>45127</v>
      </c>
      <c r="G51" s="12">
        <v>199972.24</v>
      </c>
      <c r="H51" s="15">
        <v>0.5</v>
      </c>
      <c r="I51" s="12">
        <v>99986.12</v>
      </c>
      <c r="J51" s="15">
        <v>0.5</v>
      </c>
      <c r="K51" s="12">
        <v>99986.12</v>
      </c>
      <c r="L51" s="10"/>
    </row>
    <row r="52" ht="34.95" customHeight="1" spans="1:12">
      <c r="A52" s="10">
        <v>50</v>
      </c>
      <c r="B52" s="10" t="s">
        <v>36</v>
      </c>
      <c r="C52" s="10" t="s">
        <v>399</v>
      </c>
      <c r="D52" s="12">
        <v>10000</v>
      </c>
      <c r="E52" s="18">
        <v>44834</v>
      </c>
      <c r="F52" s="18">
        <v>45219</v>
      </c>
      <c r="G52" s="12">
        <v>3333.36</v>
      </c>
      <c r="H52" s="15">
        <v>0.5</v>
      </c>
      <c r="I52" s="12">
        <v>1666.68</v>
      </c>
      <c r="J52" s="15">
        <v>0.5</v>
      </c>
      <c r="K52" s="12">
        <v>1666.68</v>
      </c>
      <c r="L52" s="10"/>
    </row>
    <row r="53" ht="34.95" customHeight="1" spans="1:12">
      <c r="A53" s="10">
        <v>51</v>
      </c>
      <c r="B53" s="10" t="s">
        <v>36</v>
      </c>
      <c r="C53" s="10" t="s">
        <v>404</v>
      </c>
      <c r="D53" s="12">
        <v>54000</v>
      </c>
      <c r="E53" s="18">
        <v>44732</v>
      </c>
      <c r="F53" s="18">
        <v>45127</v>
      </c>
      <c r="G53" s="12">
        <v>48467.72</v>
      </c>
      <c r="H53" s="15">
        <v>0.5</v>
      </c>
      <c r="I53" s="12">
        <v>24233.86</v>
      </c>
      <c r="J53" s="15">
        <v>0.5</v>
      </c>
      <c r="K53" s="12">
        <v>24233.86</v>
      </c>
      <c r="L53" s="10"/>
    </row>
    <row r="54" ht="34.95" customHeight="1" spans="1:12">
      <c r="A54" s="10">
        <v>52</v>
      </c>
      <c r="B54" s="10" t="s">
        <v>36</v>
      </c>
      <c r="C54" s="10" t="s">
        <v>405</v>
      </c>
      <c r="D54" s="12">
        <v>240000</v>
      </c>
      <c r="E54" s="18">
        <v>44733</v>
      </c>
      <c r="F54" s="18">
        <v>45127</v>
      </c>
      <c r="G54" s="12">
        <v>171020.18</v>
      </c>
      <c r="H54" s="15">
        <v>0.5</v>
      </c>
      <c r="I54" s="12">
        <v>85510.09</v>
      </c>
      <c r="J54" s="15">
        <v>0.5</v>
      </c>
      <c r="K54" s="12">
        <v>85510.09</v>
      </c>
      <c r="L54" s="10"/>
    </row>
    <row r="55" ht="34.95" customHeight="1" spans="1:12">
      <c r="A55" s="10">
        <v>53</v>
      </c>
      <c r="B55" s="10" t="s">
        <v>36</v>
      </c>
      <c r="C55" s="10" t="s">
        <v>406</v>
      </c>
      <c r="D55" s="12">
        <v>60000</v>
      </c>
      <c r="E55" s="18">
        <v>44736</v>
      </c>
      <c r="F55" s="18">
        <v>45127</v>
      </c>
      <c r="G55" s="12">
        <v>60000</v>
      </c>
      <c r="H55" s="15">
        <v>0.5</v>
      </c>
      <c r="I55" s="12">
        <v>30000</v>
      </c>
      <c r="J55" s="15">
        <v>0.5</v>
      </c>
      <c r="K55" s="12">
        <v>30000</v>
      </c>
      <c r="L55" s="10"/>
    </row>
    <row r="56" ht="34.95" customHeight="1" spans="1:12">
      <c r="A56" s="10">
        <v>54</v>
      </c>
      <c r="B56" s="10" t="s">
        <v>36</v>
      </c>
      <c r="C56" s="10" t="s">
        <v>406</v>
      </c>
      <c r="D56" s="12">
        <v>33000</v>
      </c>
      <c r="E56" s="18">
        <v>44738</v>
      </c>
      <c r="F56" s="18">
        <v>45127</v>
      </c>
      <c r="G56" s="12">
        <v>33000</v>
      </c>
      <c r="H56" s="15">
        <v>0.5</v>
      </c>
      <c r="I56" s="12">
        <v>16500</v>
      </c>
      <c r="J56" s="15">
        <v>0.5</v>
      </c>
      <c r="K56" s="12">
        <v>16500</v>
      </c>
      <c r="L56" s="10"/>
    </row>
    <row r="57" ht="34.95" customHeight="1" spans="1:12">
      <c r="A57" s="10">
        <v>55</v>
      </c>
      <c r="B57" s="10" t="s">
        <v>36</v>
      </c>
      <c r="C57" s="10" t="s">
        <v>407</v>
      </c>
      <c r="D57" s="12">
        <v>296000</v>
      </c>
      <c r="E57" s="18">
        <v>44739</v>
      </c>
      <c r="F57" s="18">
        <v>45127</v>
      </c>
      <c r="G57" s="12">
        <v>296000</v>
      </c>
      <c r="H57" s="15">
        <v>0.5</v>
      </c>
      <c r="I57" s="12">
        <v>148000</v>
      </c>
      <c r="J57" s="15">
        <v>0.5</v>
      </c>
      <c r="K57" s="12">
        <v>148000</v>
      </c>
      <c r="L57" s="10"/>
    </row>
    <row r="58" ht="34.95" customHeight="1" spans="1:12">
      <c r="A58" s="10">
        <v>56</v>
      </c>
      <c r="B58" s="10" t="s">
        <v>36</v>
      </c>
      <c r="C58" s="10" t="s">
        <v>408</v>
      </c>
      <c r="D58" s="12">
        <v>232000</v>
      </c>
      <c r="E58" s="18">
        <v>44732</v>
      </c>
      <c r="F58" s="18">
        <v>45127</v>
      </c>
      <c r="G58" s="12">
        <v>232000</v>
      </c>
      <c r="H58" s="15">
        <v>0.5</v>
      </c>
      <c r="I58" s="12">
        <v>116000</v>
      </c>
      <c r="J58" s="15">
        <v>0.5</v>
      </c>
      <c r="K58" s="12">
        <v>116000</v>
      </c>
      <c r="L58" s="10"/>
    </row>
    <row r="59" ht="34.95" customHeight="1" spans="1:12">
      <c r="A59" s="10">
        <v>57</v>
      </c>
      <c r="B59" s="10" t="s">
        <v>36</v>
      </c>
      <c r="C59" s="10" t="s">
        <v>409</v>
      </c>
      <c r="D59" s="12">
        <v>427000</v>
      </c>
      <c r="E59" s="18">
        <v>44735</v>
      </c>
      <c r="F59" s="18">
        <v>45127</v>
      </c>
      <c r="G59" s="12">
        <v>426525.27</v>
      </c>
      <c r="H59" s="15">
        <v>0.5</v>
      </c>
      <c r="I59" s="12">
        <v>213262.64</v>
      </c>
      <c r="J59" s="15">
        <v>0.5</v>
      </c>
      <c r="K59" s="12">
        <v>213262.64</v>
      </c>
      <c r="L59" s="10"/>
    </row>
    <row r="60" ht="34.95" customHeight="1" spans="1:12">
      <c r="A60" s="10">
        <v>58</v>
      </c>
      <c r="B60" s="10" t="s">
        <v>36</v>
      </c>
      <c r="C60" s="10" t="s">
        <v>410</v>
      </c>
      <c r="D60" s="12">
        <v>82700</v>
      </c>
      <c r="E60" s="18">
        <v>44736</v>
      </c>
      <c r="F60" s="18">
        <v>45127</v>
      </c>
      <c r="G60" s="12">
        <v>82700</v>
      </c>
      <c r="H60" s="15">
        <v>0.5</v>
      </c>
      <c r="I60" s="12">
        <v>41350</v>
      </c>
      <c r="J60" s="15">
        <v>0.5</v>
      </c>
      <c r="K60" s="12">
        <v>41350</v>
      </c>
      <c r="L60" s="10"/>
    </row>
    <row r="61" ht="34.95" customHeight="1" spans="1:12">
      <c r="A61" s="10">
        <v>59</v>
      </c>
      <c r="B61" s="10" t="s">
        <v>36</v>
      </c>
      <c r="C61" s="10" t="s">
        <v>411</v>
      </c>
      <c r="D61" s="12">
        <v>100000</v>
      </c>
      <c r="E61" s="18">
        <v>45106</v>
      </c>
      <c r="F61" s="18">
        <v>46201</v>
      </c>
      <c r="G61" s="12">
        <v>100000</v>
      </c>
      <c r="H61" s="15">
        <v>0.5</v>
      </c>
      <c r="I61" s="12">
        <v>50000</v>
      </c>
      <c r="J61" s="15">
        <v>0.5</v>
      </c>
      <c r="K61" s="12">
        <v>50000</v>
      </c>
      <c r="L61" s="10"/>
    </row>
    <row r="62" ht="34.95" customHeight="1" spans="1:12">
      <c r="A62" s="10">
        <v>60</v>
      </c>
      <c r="B62" s="10" t="s">
        <v>36</v>
      </c>
      <c r="C62" s="10" t="s">
        <v>412</v>
      </c>
      <c r="D62" s="12">
        <v>100000</v>
      </c>
      <c r="E62" s="18">
        <v>44999</v>
      </c>
      <c r="F62" s="18">
        <v>46095</v>
      </c>
      <c r="G62" s="12">
        <v>100000</v>
      </c>
      <c r="H62" s="15">
        <v>0.5</v>
      </c>
      <c r="I62" s="12">
        <v>50000</v>
      </c>
      <c r="J62" s="15">
        <v>0.5</v>
      </c>
      <c r="K62" s="12">
        <v>50000</v>
      </c>
      <c r="L62" s="10"/>
    </row>
    <row r="63" ht="34.95" customHeight="1" spans="1:12">
      <c r="A63" s="10">
        <v>61</v>
      </c>
      <c r="B63" s="10" t="s">
        <v>36</v>
      </c>
      <c r="C63" s="10" t="s">
        <v>413</v>
      </c>
      <c r="D63" s="12">
        <v>500000</v>
      </c>
      <c r="E63" s="18">
        <v>44938</v>
      </c>
      <c r="F63" s="18">
        <v>45302</v>
      </c>
      <c r="G63" s="12">
        <v>500000</v>
      </c>
      <c r="H63" s="15">
        <v>0.5</v>
      </c>
      <c r="I63" s="12">
        <v>250000</v>
      </c>
      <c r="J63" s="15">
        <v>0.5</v>
      </c>
      <c r="K63" s="12">
        <v>250000</v>
      </c>
      <c r="L63" s="10"/>
    </row>
    <row r="64" ht="34.95" customHeight="1" spans="1:12">
      <c r="A64" s="10">
        <v>62</v>
      </c>
      <c r="B64" s="10" t="s">
        <v>36</v>
      </c>
      <c r="C64" s="10" t="s">
        <v>414</v>
      </c>
      <c r="D64" s="12">
        <v>200000</v>
      </c>
      <c r="E64" s="18">
        <v>44825</v>
      </c>
      <c r="F64" s="18">
        <v>45555</v>
      </c>
      <c r="G64" s="12">
        <v>196799.99</v>
      </c>
      <c r="H64" s="15">
        <v>0.5</v>
      </c>
      <c r="I64" s="12">
        <v>98400</v>
      </c>
      <c r="J64" s="15">
        <v>0.5</v>
      </c>
      <c r="K64" s="12">
        <v>98400</v>
      </c>
      <c r="L64" s="10"/>
    </row>
    <row r="65" ht="34.95" customHeight="1" spans="1:12">
      <c r="A65" s="10">
        <v>63</v>
      </c>
      <c r="B65" s="10" t="s">
        <v>36</v>
      </c>
      <c r="C65" s="10" t="s">
        <v>415</v>
      </c>
      <c r="D65" s="12">
        <v>100000</v>
      </c>
      <c r="E65" s="18">
        <v>44833</v>
      </c>
      <c r="F65" s="18">
        <v>45197</v>
      </c>
      <c r="G65" s="12">
        <v>100000</v>
      </c>
      <c r="H65" s="15">
        <v>0.5</v>
      </c>
      <c r="I65" s="12">
        <v>50000</v>
      </c>
      <c r="J65" s="15">
        <v>0.5</v>
      </c>
      <c r="K65" s="12">
        <v>50000</v>
      </c>
      <c r="L65" s="10"/>
    </row>
    <row r="66" ht="34.95" customHeight="1" spans="1:12">
      <c r="A66" s="10">
        <v>64</v>
      </c>
      <c r="B66" s="10" t="s">
        <v>36</v>
      </c>
      <c r="C66" s="10" t="s">
        <v>416</v>
      </c>
      <c r="D66" s="12">
        <v>400000</v>
      </c>
      <c r="E66" s="18">
        <v>44662</v>
      </c>
      <c r="F66" s="18">
        <v>45758</v>
      </c>
      <c r="G66" s="12">
        <v>400000</v>
      </c>
      <c r="H66" s="15">
        <v>0.5</v>
      </c>
      <c r="I66" s="12">
        <v>200000</v>
      </c>
      <c r="J66" s="15">
        <v>0.5</v>
      </c>
      <c r="K66" s="12">
        <v>200000</v>
      </c>
      <c r="L66" s="10"/>
    </row>
    <row r="67" ht="34.95" customHeight="1" spans="1:12">
      <c r="A67" s="10">
        <v>65</v>
      </c>
      <c r="B67" s="10" t="s">
        <v>36</v>
      </c>
      <c r="C67" s="10" t="s">
        <v>417</v>
      </c>
      <c r="D67" s="12">
        <v>200000</v>
      </c>
      <c r="E67" s="18">
        <v>44718</v>
      </c>
      <c r="F67" s="18">
        <v>45112</v>
      </c>
      <c r="G67" s="12">
        <v>124119.68</v>
      </c>
      <c r="H67" s="15">
        <v>0.5</v>
      </c>
      <c r="I67" s="12">
        <v>62059.84</v>
      </c>
      <c r="J67" s="15">
        <v>0.5</v>
      </c>
      <c r="K67" s="12">
        <v>62059.84</v>
      </c>
      <c r="L67" s="10"/>
    </row>
    <row r="68" ht="34.95" customHeight="1" spans="1:12">
      <c r="A68" s="10">
        <v>66</v>
      </c>
      <c r="B68" s="10" t="s">
        <v>36</v>
      </c>
      <c r="C68" s="10" t="s">
        <v>402</v>
      </c>
      <c r="D68" s="12">
        <v>350000</v>
      </c>
      <c r="E68" s="18">
        <v>44743</v>
      </c>
      <c r="F68" s="18">
        <v>45112</v>
      </c>
      <c r="G68" s="12">
        <v>350000</v>
      </c>
      <c r="H68" s="15">
        <v>0.5</v>
      </c>
      <c r="I68" s="12">
        <v>175000</v>
      </c>
      <c r="J68" s="15">
        <v>0.5</v>
      </c>
      <c r="K68" s="12">
        <v>175000</v>
      </c>
      <c r="L68" s="10"/>
    </row>
    <row r="69" ht="34.95" customHeight="1" spans="1:12">
      <c r="A69" s="10">
        <v>67</v>
      </c>
      <c r="B69" s="10" t="s">
        <v>36</v>
      </c>
      <c r="C69" s="10" t="s">
        <v>418</v>
      </c>
      <c r="D69" s="12">
        <v>379000</v>
      </c>
      <c r="E69" s="18">
        <v>44720</v>
      </c>
      <c r="F69" s="18">
        <v>45112</v>
      </c>
      <c r="G69" s="12">
        <v>379000</v>
      </c>
      <c r="H69" s="15">
        <v>0.5</v>
      </c>
      <c r="I69" s="12">
        <v>189500</v>
      </c>
      <c r="J69" s="15">
        <v>0.5</v>
      </c>
      <c r="K69" s="12">
        <v>189500</v>
      </c>
      <c r="L69" s="10"/>
    </row>
    <row r="70" ht="34.95" customHeight="1" spans="1:12">
      <c r="A70" s="10">
        <v>68</v>
      </c>
      <c r="B70" s="10" t="s">
        <v>36</v>
      </c>
      <c r="C70" s="10" t="s">
        <v>419</v>
      </c>
      <c r="D70" s="12">
        <v>46000</v>
      </c>
      <c r="E70" s="18">
        <v>44702</v>
      </c>
      <c r="F70" s="18">
        <v>45097</v>
      </c>
      <c r="G70" s="12">
        <v>46000</v>
      </c>
      <c r="H70" s="15">
        <v>0.5</v>
      </c>
      <c r="I70" s="12">
        <v>23000</v>
      </c>
      <c r="J70" s="15">
        <v>0.5</v>
      </c>
      <c r="K70" s="12">
        <v>23000</v>
      </c>
      <c r="L70" s="10"/>
    </row>
    <row r="71" ht="34.95" customHeight="1" spans="1:12">
      <c r="A71" s="10">
        <v>69</v>
      </c>
      <c r="B71" s="10" t="s">
        <v>36</v>
      </c>
      <c r="C71" s="10" t="s">
        <v>420</v>
      </c>
      <c r="D71" s="12">
        <v>500000</v>
      </c>
      <c r="E71" s="18">
        <v>44747</v>
      </c>
      <c r="F71" s="18">
        <v>45143</v>
      </c>
      <c r="G71" s="12">
        <v>499984.57</v>
      </c>
      <c r="H71" s="15">
        <v>0.5</v>
      </c>
      <c r="I71" s="12">
        <v>249992.29</v>
      </c>
      <c r="J71" s="15">
        <v>0.5</v>
      </c>
      <c r="K71" s="12">
        <v>249992.29</v>
      </c>
      <c r="L71" s="10"/>
    </row>
    <row r="72" ht="34.95" customHeight="1" spans="1:12">
      <c r="A72" s="10">
        <v>70</v>
      </c>
      <c r="B72" s="10" t="s">
        <v>36</v>
      </c>
      <c r="C72" s="10" t="s">
        <v>421</v>
      </c>
      <c r="D72" s="12">
        <v>500000</v>
      </c>
      <c r="E72" s="18">
        <v>44748</v>
      </c>
      <c r="F72" s="18">
        <v>45143</v>
      </c>
      <c r="G72" s="12">
        <v>500000</v>
      </c>
      <c r="H72" s="15">
        <v>0.5</v>
      </c>
      <c r="I72" s="12">
        <v>250000</v>
      </c>
      <c r="J72" s="15">
        <v>0.5</v>
      </c>
      <c r="K72" s="12">
        <v>250000</v>
      </c>
      <c r="L72" s="10"/>
    </row>
    <row r="73" ht="34.95" customHeight="1" spans="1:12">
      <c r="A73" s="10">
        <v>71</v>
      </c>
      <c r="B73" s="10" t="s">
        <v>36</v>
      </c>
      <c r="C73" s="10" t="s">
        <v>422</v>
      </c>
      <c r="D73" s="12">
        <v>87000</v>
      </c>
      <c r="E73" s="18">
        <v>44742</v>
      </c>
      <c r="F73" s="18">
        <v>45127</v>
      </c>
      <c r="G73" s="12">
        <v>86289.01</v>
      </c>
      <c r="H73" s="15">
        <v>0.5</v>
      </c>
      <c r="I73" s="12">
        <v>43144.51</v>
      </c>
      <c r="J73" s="15">
        <v>0.5</v>
      </c>
      <c r="K73" s="12">
        <v>43144.51</v>
      </c>
      <c r="L73" s="10"/>
    </row>
    <row r="74" ht="34.95" customHeight="1" spans="1:12">
      <c r="A74" s="10">
        <v>72</v>
      </c>
      <c r="B74" s="10" t="s">
        <v>36</v>
      </c>
      <c r="C74" s="10" t="s">
        <v>423</v>
      </c>
      <c r="D74" s="12">
        <v>100000</v>
      </c>
      <c r="E74" s="18">
        <v>44762</v>
      </c>
      <c r="F74" s="18">
        <v>45143</v>
      </c>
      <c r="G74" s="12">
        <v>99908.51</v>
      </c>
      <c r="H74" s="15">
        <v>0.5</v>
      </c>
      <c r="I74" s="12">
        <v>49954.26</v>
      </c>
      <c r="J74" s="15">
        <v>0.5</v>
      </c>
      <c r="K74" s="12">
        <v>49954.26</v>
      </c>
      <c r="L74" s="10"/>
    </row>
    <row r="75" ht="34.95" customHeight="1" spans="1:12">
      <c r="A75" s="10">
        <v>73</v>
      </c>
      <c r="B75" s="10" t="s">
        <v>36</v>
      </c>
      <c r="C75" s="10" t="s">
        <v>424</v>
      </c>
      <c r="D75" s="12">
        <v>500000</v>
      </c>
      <c r="E75" s="18">
        <v>44760</v>
      </c>
      <c r="F75" s="18">
        <v>45143</v>
      </c>
      <c r="G75" s="12">
        <v>500000</v>
      </c>
      <c r="H75" s="15">
        <v>0.5</v>
      </c>
      <c r="I75" s="12">
        <v>250000</v>
      </c>
      <c r="J75" s="15">
        <v>0.5</v>
      </c>
      <c r="K75" s="12">
        <v>250000</v>
      </c>
      <c r="L75" s="10"/>
    </row>
    <row r="76" ht="34.95" customHeight="1" spans="1:12">
      <c r="A76" s="10">
        <v>74</v>
      </c>
      <c r="B76" s="10" t="s">
        <v>36</v>
      </c>
      <c r="C76" s="10" t="s">
        <v>425</v>
      </c>
      <c r="D76" s="12">
        <v>20000</v>
      </c>
      <c r="E76" s="18">
        <v>44719</v>
      </c>
      <c r="F76" s="18">
        <v>45097</v>
      </c>
      <c r="G76" s="12">
        <v>1666.63</v>
      </c>
      <c r="H76" s="15">
        <v>0.5</v>
      </c>
      <c r="I76" s="12">
        <v>833.32</v>
      </c>
      <c r="J76" s="15">
        <v>0.5</v>
      </c>
      <c r="K76" s="12">
        <v>833.32</v>
      </c>
      <c r="L76" s="10"/>
    </row>
    <row r="77" ht="34.95" customHeight="1" spans="1:12">
      <c r="A77" s="10">
        <v>75</v>
      </c>
      <c r="B77" s="10" t="s">
        <v>36</v>
      </c>
      <c r="C77" s="10" t="s">
        <v>426</v>
      </c>
      <c r="D77" s="12">
        <v>121000</v>
      </c>
      <c r="E77" s="18">
        <v>44720</v>
      </c>
      <c r="F77" s="18">
        <v>45112</v>
      </c>
      <c r="G77" s="12">
        <v>100608.99</v>
      </c>
      <c r="H77" s="15">
        <v>0.5</v>
      </c>
      <c r="I77" s="12">
        <v>50304.5</v>
      </c>
      <c r="J77" s="15">
        <v>0.5</v>
      </c>
      <c r="K77" s="12">
        <v>50304.5</v>
      </c>
      <c r="L77" s="10"/>
    </row>
    <row r="78" ht="34.95" customHeight="1" spans="1:12">
      <c r="A78" s="10">
        <v>76</v>
      </c>
      <c r="B78" s="10" t="s">
        <v>36</v>
      </c>
      <c r="C78" s="10" t="s">
        <v>427</v>
      </c>
      <c r="D78" s="12">
        <v>100000</v>
      </c>
      <c r="E78" s="18">
        <v>44742</v>
      </c>
      <c r="F78" s="18">
        <v>45112</v>
      </c>
      <c r="G78" s="12">
        <v>99847.72</v>
      </c>
      <c r="H78" s="15">
        <v>0.5</v>
      </c>
      <c r="I78" s="12">
        <v>49923.86</v>
      </c>
      <c r="J78" s="15">
        <v>0.5</v>
      </c>
      <c r="K78" s="12">
        <v>49923.86</v>
      </c>
      <c r="L78" s="10"/>
    </row>
    <row r="79" ht="34.95" customHeight="1" spans="1:12">
      <c r="A79" s="10">
        <v>77</v>
      </c>
      <c r="B79" s="10" t="s">
        <v>36</v>
      </c>
      <c r="C79" s="10" t="s">
        <v>428</v>
      </c>
      <c r="D79" s="12">
        <v>69000</v>
      </c>
      <c r="E79" s="18">
        <v>44725</v>
      </c>
      <c r="F79" s="18">
        <v>45112</v>
      </c>
      <c r="G79" s="12">
        <v>69000</v>
      </c>
      <c r="H79" s="15">
        <v>0.5</v>
      </c>
      <c r="I79" s="12">
        <v>34500</v>
      </c>
      <c r="J79" s="15">
        <v>0.5</v>
      </c>
      <c r="K79" s="12">
        <v>34500</v>
      </c>
      <c r="L79" s="10"/>
    </row>
    <row r="80" ht="34.95" customHeight="1" spans="1:12">
      <c r="A80" s="10">
        <v>78</v>
      </c>
      <c r="B80" s="10" t="s">
        <v>36</v>
      </c>
      <c r="C80" s="10" t="s">
        <v>429</v>
      </c>
      <c r="D80" s="12">
        <v>54000</v>
      </c>
      <c r="E80" s="18">
        <v>44729</v>
      </c>
      <c r="F80" s="18">
        <v>45112</v>
      </c>
      <c r="G80" s="12">
        <v>54000</v>
      </c>
      <c r="H80" s="15">
        <v>0.5</v>
      </c>
      <c r="I80" s="12">
        <v>27000</v>
      </c>
      <c r="J80" s="15">
        <v>0.5</v>
      </c>
      <c r="K80" s="12">
        <v>27000</v>
      </c>
      <c r="L80" s="10"/>
    </row>
    <row r="81" ht="34.95" customHeight="1" spans="1:12">
      <c r="A81" s="10">
        <v>79</v>
      </c>
      <c r="B81" s="10" t="s">
        <v>36</v>
      </c>
      <c r="C81" s="10" t="s">
        <v>429</v>
      </c>
      <c r="D81" s="12">
        <v>100000</v>
      </c>
      <c r="E81" s="18">
        <v>44728</v>
      </c>
      <c r="F81" s="18">
        <v>45112</v>
      </c>
      <c r="G81" s="12">
        <v>100000</v>
      </c>
      <c r="H81" s="15">
        <v>0.5</v>
      </c>
      <c r="I81" s="12">
        <v>50000</v>
      </c>
      <c r="J81" s="15">
        <v>0.5</v>
      </c>
      <c r="K81" s="12">
        <v>50000</v>
      </c>
      <c r="L81" s="10"/>
    </row>
    <row r="82" ht="34.95" customHeight="1" spans="1:12">
      <c r="A82" s="10">
        <v>80</v>
      </c>
      <c r="B82" s="10" t="s">
        <v>36</v>
      </c>
      <c r="C82" s="10" t="s">
        <v>430</v>
      </c>
      <c r="D82" s="12">
        <v>100000</v>
      </c>
      <c r="E82" s="23">
        <v>44620</v>
      </c>
      <c r="F82" s="23">
        <v>45716</v>
      </c>
      <c r="G82" s="12">
        <v>100000</v>
      </c>
      <c r="H82" s="15">
        <v>0.5</v>
      </c>
      <c r="I82" s="12">
        <v>50000</v>
      </c>
      <c r="J82" s="15">
        <v>0.5</v>
      </c>
      <c r="K82" s="12">
        <v>50000</v>
      </c>
      <c r="L82" s="10"/>
    </row>
    <row r="83" ht="34.95" customHeight="1" spans="1:12">
      <c r="A83" s="10">
        <v>81</v>
      </c>
      <c r="B83" s="10" t="s">
        <v>36</v>
      </c>
      <c r="C83" s="10" t="s">
        <v>431</v>
      </c>
      <c r="D83" s="12">
        <v>200000</v>
      </c>
      <c r="E83" s="23">
        <v>44889</v>
      </c>
      <c r="F83" s="23">
        <v>45985</v>
      </c>
      <c r="G83" s="12">
        <v>200000</v>
      </c>
      <c r="H83" s="15">
        <v>0.5</v>
      </c>
      <c r="I83" s="12">
        <v>100000</v>
      </c>
      <c r="J83" s="15">
        <v>0.5</v>
      </c>
      <c r="K83" s="12">
        <v>100000</v>
      </c>
      <c r="L83" s="10"/>
    </row>
    <row r="84" ht="34.95" customHeight="1" spans="1:12">
      <c r="A84" s="10">
        <v>82</v>
      </c>
      <c r="B84" s="10" t="s">
        <v>36</v>
      </c>
      <c r="C84" s="10" t="s">
        <v>432</v>
      </c>
      <c r="D84" s="12">
        <v>300000</v>
      </c>
      <c r="E84" s="23">
        <v>44804</v>
      </c>
      <c r="F84" s="23">
        <v>45168</v>
      </c>
      <c r="G84" s="12">
        <v>300000</v>
      </c>
      <c r="H84" s="15">
        <v>0.5</v>
      </c>
      <c r="I84" s="12">
        <v>150000</v>
      </c>
      <c r="J84" s="15">
        <v>0.5</v>
      </c>
      <c r="K84" s="12">
        <v>150000</v>
      </c>
      <c r="L84" s="10"/>
    </row>
    <row r="85" ht="34.95" customHeight="1" spans="1:12">
      <c r="A85" s="10">
        <v>83</v>
      </c>
      <c r="B85" s="10" t="s">
        <v>36</v>
      </c>
      <c r="C85" s="10" t="s">
        <v>433</v>
      </c>
      <c r="D85" s="12">
        <v>400000</v>
      </c>
      <c r="E85" s="23">
        <v>44880</v>
      </c>
      <c r="F85" s="23">
        <v>45600</v>
      </c>
      <c r="G85" s="12">
        <v>400000</v>
      </c>
      <c r="H85" s="15">
        <v>0.5</v>
      </c>
      <c r="I85" s="12">
        <v>200000</v>
      </c>
      <c r="J85" s="15">
        <v>0.5</v>
      </c>
      <c r="K85" s="12">
        <v>200000</v>
      </c>
      <c r="L85" s="10"/>
    </row>
    <row r="86" ht="34.95" customHeight="1" spans="1:12">
      <c r="A86" s="10">
        <v>84</v>
      </c>
      <c r="B86" s="10" t="s">
        <v>36</v>
      </c>
      <c r="C86" s="10" t="s">
        <v>434</v>
      </c>
      <c r="D86" s="12">
        <v>80800</v>
      </c>
      <c r="E86" s="18">
        <v>44638</v>
      </c>
      <c r="F86" s="18">
        <v>45010</v>
      </c>
      <c r="G86" s="12">
        <v>80737.63</v>
      </c>
      <c r="H86" s="15">
        <v>0.5</v>
      </c>
      <c r="I86" s="12">
        <v>40368.82</v>
      </c>
      <c r="J86" s="15">
        <v>0.5</v>
      </c>
      <c r="K86" s="12">
        <v>40368.82</v>
      </c>
      <c r="L86" s="10"/>
    </row>
    <row r="87" ht="34.95" customHeight="1" spans="1:12">
      <c r="A87" s="10">
        <v>85</v>
      </c>
      <c r="B87" s="10" t="s">
        <v>36</v>
      </c>
      <c r="C87" s="10" t="s">
        <v>392</v>
      </c>
      <c r="D87" s="12">
        <v>50000</v>
      </c>
      <c r="E87" s="18">
        <v>44687</v>
      </c>
      <c r="F87" s="18">
        <v>45082</v>
      </c>
      <c r="G87" s="12">
        <v>16666.64</v>
      </c>
      <c r="H87" s="15">
        <v>0.5</v>
      </c>
      <c r="I87" s="12">
        <v>8333.32</v>
      </c>
      <c r="J87" s="15">
        <v>0.5</v>
      </c>
      <c r="K87" s="12">
        <v>8333.32</v>
      </c>
      <c r="L87" s="10"/>
    </row>
    <row r="88" ht="34.95" customHeight="1" spans="1:12">
      <c r="A88" s="10">
        <v>86</v>
      </c>
      <c r="B88" s="10" t="s">
        <v>36</v>
      </c>
      <c r="C88" s="10" t="s">
        <v>435</v>
      </c>
      <c r="D88" s="12">
        <v>500000</v>
      </c>
      <c r="E88" s="18">
        <v>44666</v>
      </c>
      <c r="F88" s="18">
        <v>45036</v>
      </c>
      <c r="G88" s="12">
        <v>124999.97</v>
      </c>
      <c r="H88" s="15">
        <v>0.5</v>
      </c>
      <c r="I88" s="12">
        <v>62499.99</v>
      </c>
      <c r="J88" s="15">
        <v>0.5</v>
      </c>
      <c r="K88" s="12">
        <v>62499.99</v>
      </c>
      <c r="L88" s="10"/>
    </row>
    <row r="89" ht="34.95" customHeight="1" spans="1:12">
      <c r="A89" s="10">
        <v>87</v>
      </c>
      <c r="B89" s="10" t="s">
        <v>36</v>
      </c>
      <c r="C89" s="10" t="s">
        <v>436</v>
      </c>
      <c r="D89" s="12">
        <v>115000</v>
      </c>
      <c r="E89" s="18">
        <v>44908</v>
      </c>
      <c r="F89" s="18">
        <v>45280</v>
      </c>
      <c r="G89" s="12">
        <v>105416.67</v>
      </c>
      <c r="H89" s="15">
        <v>0.5</v>
      </c>
      <c r="I89" s="12">
        <v>52708.34</v>
      </c>
      <c r="J89" s="15">
        <v>0.5</v>
      </c>
      <c r="K89" s="12">
        <v>52708.34</v>
      </c>
      <c r="L89" s="10"/>
    </row>
    <row r="90" ht="34.95" customHeight="1" spans="1:12">
      <c r="A90" s="10">
        <v>88</v>
      </c>
      <c r="B90" s="10" t="s">
        <v>36</v>
      </c>
      <c r="C90" s="10" t="s">
        <v>437</v>
      </c>
      <c r="D90" s="12">
        <v>158000</v>
      </c>
      <c r="E90" s="18">
        <v>44763</v>
      </c>
      <c r="F90" s="18">
        <v>45158</v>
      </c>
      <c r="G90" s="12">
        <v>91471</v>
      </c>
      <c r="H90" s="15">
        <v>0.5</v>
      </c>
      <c r="I90" s="12">
        <v>45735.5</v>
      </c>
      <c r="J90" s="15">
        <v>0.5</v>
      </c>
      <c r="K90" s="12">
        <v>45735.5</v>
      </c>
      <c r="L90" s="10"/>
    </row>
    <row r="91" ht="34.95" customHeight="1" spans="1:12">
      <c r="A91" s="10">
        <v>89</v>
      </c>
      <c r="B91" s="10" t="s">
        <v>36</v>
      </c>
      <c r="C91" s="10" t="s">
        <v>437</v>
      </c>
      <c r="D91" s="12">
        <v>187000</v>
      </c>
      <c r="E91" s="18">
        <v>44784</v>
      </c>
      <c r="F91" s="18">
        <v>45158</v>
      </c>
      <c r="G91" s="12">
        <v>109083.35</v>
      </c>
      <c r="H91" s="15">
        <v>0.5</v>
      </c>
      <c r="I91" s="12">
        <v>54541.68</v>
      </c>
      <c r="J91" s="15">
        <v>0.5</v>
      </c>
      <c r="K91" s="12">
        <v>54541.68</v>
      </c>
      <c r="L91" s="10"/>
    </row>
    <row r="92" ht="34.95" customHeight="1" spans="1:12">
      <c r="A92" s="10">
        <v>90</v>
      </c>
      <c r="B92" s="10" t="s">
        <v>36</v>
      </c>
      <c r="C92" s="10" t="s">
        <v>438</v>
      </c>
      <c r="D92" s="12">
        <v>34000</v>
      </c>
      <c r="E92" s="18">
        <v>44886</v>
      </c>
      <c r="F92" s="18">
        <v>45261</v>
      </c>
      <c r="G92" s="12">
        <v>28333.34</v>
      </c>
      <c r="H92" s="15">
        <v>0.5</v>
      </c>
      <c r="I92" s="12">
        <v>14166.67</v>
      </c>
      <c r="J92" s="15">
        <v>0.5</v>
      </c>
      <c r="K92" s="12">
        <v>14166.67</v>
      </c>
      <c r="L92" s="10"/>
    </row>
    <row r="93" ht="34.95" customHeight="1" spans="1:12">
      <c r="A93" s="10">
        <v>91</v>
      </c>
      <c r="B93" s="10" t="s">
        <v>36</v>
      </c>
      <c r="C93" s="10" t="s">
        <v>439</v>
      </c>
      <c r="D93" s="12">
        <v>150000</v>
      </c>
      <c r="E93" s="18">
        <v>44784</v>
      </c>
      <c r="F93" s="18">
        <v>45158</v>
      </c>
      <c r="G93" s="12">
        <v>73683.36</v>
      </c>
      <c r="H93" s="15">
        <v>0.5</v>
      </c>
      <c r="I93" s="12">
        <v>36841.68</v>
      </c>
      <c r="J93" s="15">
        <v>0.5</v>
      </c>
      <c r="K93" s="12">
        <v>36841.68</v>
      </c>
      <c r="L93" s="10"/>
    </row>
    <row r="94" ht="34.95" customHeight="1" spans="1:12">
      <c r="A94" s="10">
        <v>92</v>
      </c>
      <c r="B94" s="10" t="s">
        <v>36</v>
      </c>
      <c r="C94" s="10" t="s">
        <v>440</v>
      </c>
      <c r="D94" s="12">
        <v>50000</v>
      </c>
      <c r="E94" s="18">
        <v>44746</v>
      </c>
      <c r="F94" s="18">
        <v>45112</v>
      </c>
      <c r="G94" s="12">
        <v>24999.98</v>
      </c>
      <c r="H94" s="15">
        <v>0.5</v>
      </c>
      <c r="I94" s="12">
        <v>12499.99</v>
      </c>
      <c r="J94" s="15">
        <v>0.5</v>
      </c>
      <c r="K94" s="12">
        <v>12499.99</v>
      </c>
      <c r="L94" s="10"/>
    </row>
    <row r="95" ht="34.95" customHeight="1" spans="1:12">
      <c r="A95" s="10">
        <v>93</v>
      </c>
      <c r="B95" s="10" t="s">
        <v>36</v>
      </c>
      <c r="C95" s="10" t="s">
        <v>441</v>
      </c>
      <c r="D95" s="12">
        <v>33000</v>
      </c>
      <c r="E95" s="23">
        <v>44851</v>
      </c>
      <c r="F95" s="18">
        <v>45220</v>
      </c>
      <c r="G95" s="12">
        <v>32977.77</v>
      </c>
      <c r="H95" s="15">
        <v>0.5</v>
      </c>
      <c r="I95" s="12">
        <v>16488.89</v>
      </c>
      <c r="J95" s="15">
        <v>0.5</v>
      </c>
      <c r="K95" s="12">
        <v>16488.89</v>
      </c>
      <c r="L95" s="10"/>
    </row>
    <row r="96" ht="34.95" customHeight="1" spans="1:12">
      <c r="A96" s="10">
        <v>94</v>
      </c>
      <c r="B96" s="10" t="s">
        <v>36</v>
      </c>
      <c r="C96" s="10" t="s">
        <v>442</v>
      </c>
      <c r="D96" s="12">
        <v>489000</v>
      </c>
      <c r="E96" s="23">
        <v>44869</v>
      </c>
      <c r="F96" s="18">
        <v>45235</v>
      </c>
      <c r="G96" s="12">
        <v>489000</v>
      </c>
      <c r="H96" s="15">
        <v>0.5</v>
      </c>
      <c r="I96" s="12">
        <v>244500</v>
      </c>
      <c r="J96" s="15">
        <v>0.5</v>
      </c>
      <c r="K96" s="12">
        <v>244500</v>
      </c>
      <c r="L96" s="10"/>
    </row>
    <row r="97" ht="34.95" customHeight="1" spans="1:12">
      <c r="A97" s="10">
        <v>95</v>
      </c>
      <c r="B97" s="10" t="s">
        <v>36</v>
      </c>
      <c r="C97" s="10" t="s">
        <v>443</v>
      </c>
      <c r="D97" s="12">
        <v>136500</v>
      </c>
      <c r="E97" s="18">
        <v>44820</v>
      </c>
      <c r="F97" s="18">
        <v>45214</v>
      </c>
      <c r="G97" s="12">
        <v>136500</v>
      </c>
      <c r="H97" s="15">
        <v>0.5</v>
      </c>
      <c r="I97" s="12">
        <v>68250</v>
      </c>
      <c r="J97" s="15">
        <v>0.5</v>
      </c>
      <c r="K97" s="12">
        <v>68250</v>
      </c>
      <c r="L97" s="10"/>
    </row>
    <row r="98" ht="34.95" customHeight="1" spans="1:12">
      <c r="A98" s="10">
        <v>96</v>
      </c>
      <c r="B98" s="10" t="s">
        <v>36</v>
      </c>
      <c r="C98" s="10" t="s">
        <v>444</v>
      </c>
      <c r="D98" s="12">
        <v>200000</v>
      </c>
      <c r="E98" s="23">
        <v>44845</v>
      </c>
      <c r="F98" s="18">
        <v>45235</v>
      </c>
      <c r="G98" s="12">
        <v>200000</v>
      </c>
      <c r="H98" s="15">
        <v>0.5</v>
      </c>
      <c r="I98" s="12">
        <v>100000</v>
      </c>
      <c r="J98" s="15">
        <v>0.5</v>
      </c>
      <c r="K98" s="12">
        <v>100000</v>
      </c>
      <c r="L98" s="10"/>
    </row>
    <row r="99" ht="34.95" customHeight="1" spans="1:12">
      <c r="A99" s="10">
        <v>97</v>
      </c>
      <c r="B99" s="10" t="s">
        <v>36</v>
      </c>
      <c r="C99" s="10" t="s">
        <v>445</v>
      </c>
      <c r="D99" s="12">
        <v>437000</v>
      </c>
      <c r="E99" s="23">
        <v>44842</v>
      </c>
      <c r="F99" s="18">
        <v>45235</v>
      </c>
      <c r="G99" s="12">
        <v>437000</v>
      </c>
      <c r="H99" s="15">
        <v>0.5</v>
      </c>
      <c r="I99" s="12">
        <v>218500</v>
      </c>
      <c r="J99" s="15">
        <v>0.5</v>
      </c>
      <c r="K99" s="12">
        <v>218500</v>
      </c>
      <c r="L99" s="10"/>
    </row>
    <row r="100" ht="34.95" customHeight="1" spans="1:12">
      <c r="A100" s="10">
        <v>98</v>
      </c>
      <c r="B100" s="10" t="s">
        <v>36</v>
      </c>
      <c r="C100" s="10" t="s">
        <v>446</v>
      </c>
      <c r="D100" s="12">
        <v>40700</v>
      </c>
      <c r="E100" s="18">
        <v>44831</v>
      </c>
      <c r="F100" s="18">
        <v>45219</v>
      </c>
      <c r="G100" s="12">
        <v>40700</v>
      </c>
      <c r="H100" s="15">
        <v>0.5</v>
      </c>
      <c r="I100" s="12">
        <v>20350</v>
      </c>
      <c r="J100" s="15">
        <v>0.5</v>
      </c>
      <c r="K100" s="12">
        <v>20350</v>
      </c>
      <c r="L100" s="10"/>
    </row>
    <row r="101" ht="34.95" customHeight="1" spans="1:12">
      <c r="A101" s="10">
        <v>99</v>
      </c>
      <c r="B101" s="10" t="s">
        <v>36</v>
      </c>
      <c r="C101" s="10" t="s">
        <v>447</v>
      </c>
      <c r="D101" s="12">
        <v>500000</v>
      </c>
      <c r="E101" s="23">
        <v>44843</v>
      </c>
      <c r="F101" s="18">
        <v>45219</v>
      </c>
      <c r="G101" s="12">
        <v>500000</v>
      </c>
      <c r="H101" s="15">
        <v>0.5</v>
      </c>
      <c r="I101" s="12">
        <v>250000</v>
      </c>
      <c r="J101" s="15">
        <v>0.5</v>
      </c>
      <c r="K101" s="12">
        <v>250000</v>
      </c>
      <c r="L101" s="10"/>
    </row>
    <row r="102" ht="34.95" customHeight="1" spans="1:12">
      <c r="A102" s="10">
        <v>100</v>
      </c>
      <c r="B102" s="10" t="s">
        <v>36</v>
      </c>
      <c r="C102" s="10" t="s">
        <v>448</v>
      </c>
      <c r="D102" s="12">
        <v>82600</v>
      </c>
      <c r="E102" s="23">
        <v>44820</v>
      </c>
      <c r="F102" s="18">
        <v>45214</v>
      </c>
      <c r="G102" s="12">
        <v>82600</v>
      </c>
      <c r="H102" s="15">
        <v>0.5</v>
      </c>
      <c r="I102" s="12">
        <v>41300</v>
      </c>
      <c r="J102" s="15">
        <v>0.5</v>
      </c>
      <c r="K102" s="12">
        <v>41300</v>
      </c>
      <c r="L102" s="10"/>
    </row>
    <row r="103" ht="34.95" customHeight="1" spans="1:12">
      <c r="A103" s="10">
        <v>101</v>
      </c>
      <c r="B103" s="10" t="s">
        <v>36</v>
      </c>
      <c r="C103" s="10" t="s">
        <v>449</v>
      </c>
      <c r="D103" s="12">
        <v>73000</v>
      </c>
      <c r="E103" s="18">
        <v>44847</v>
      </c>
      <c r="F103" s="18">
        <v>45243</v>
      </c>
      <c r="G103" s="12">
        <v>73000</v>
      </c>
      <c r="H103" s="15">
        <v>0.5</v>
      </c>
      <c r="I103" s="12">
        <v>36500</v>
      </c>
      <c r="J103" s="15">
        <v>0.5</v>
      </c>
      <c r="K103" s="12">
        <v>36500</v>
      </c>
      <c r="L103" s="10"/>
    </row>
    <row r="104" ht="34.95" customHeight="1" spans="1:12">
      <c r="A104" s="10">
        <v>102</v>
      </c>
      <c r="B104" s="10" t="s">
        <v>36</v>
      </c>
      <c r="C104" s="10" t="s">
        <v>450</v>
      </c>
      <c r="D104" s="12">
        <v>328000</v>
      </c>
      <c r="E104" s="23">
        <v>44843</v>
      </c>
      <c r="F104" s="18">
        <v>45235</v>
      </c>
      <c r="G104" s="12">
        <v>328000</v>
      </c>
      <c r="H104" s="15">
        <v>0.5</v>
      </c>
      <c r="I104" s="12">
        <v>164000</v>
      </c>
      <c r="J104" s="15">
        <v>0.5</v>
      </c>
      <c r="K104" s="12">
        <v>164000</v>
      </c>
      <c r="L104" s="10"/>
    </row>
    <row r="105" ht="34.95" customHeight="1" spans="1:12">
      <c r="A105" s="10">
        <v>103</v>
      </c>
      <c r="B105" s="10" t="s">
        <v>36</v>
      </c>
      <c r="C105" s="10" t="s">
        <v>451</v>
      </c>
      <c r="D105" s="12">
        <v>100800</v>
      </c>
      <c r="E105" s="23">
        <v>44729</v>
      </c>
      <c r="F105" s="18">
        <v>45095</v>
      </c>
      <c r="G105" s="12">
        <v>100800</v>
      </c>
      <c r="H105" s="15">
        <v>0.5</v>
      </c>
      <c r="I105" s="12">
        <v>50400</v>
      </c>
      <c r="J105" s="15">
        <v>0.5</v>
      </c>
      <c r="K105" s="12">
        <v>50400</v>
      </c>
      <c r="L105" s="10"/>
    </row>
    <row r="106" ht="34.95" customHeight="1" spans="1:12">
      <c r="A106" s="10">
        <v>104</v>
      </c>
      <c r="B106" s="10" t="s">
        <v>36</v>
      </c>
      <c r="C106" s="10" t="s">
        <v>452</v>
      </c>
      <c r="D106" s="12">
        <v>500000</v>
      </c>
      <c r="E106" s="18">
        <v>44720</v>
      </c>
      <c r="F106" s="18">
        <v>45112</v>
      </c>
      <c r="G106" s="12">
        <v>500000</v>
      </c>
      <c r="H106" s="15">
        <v>0.5</v>
      </c>
      <c r="I106" s="12">
        <v>250000</v>
      </c>
      <c r="J106" s="15">
        <v>0.5</v>
      </c>
      <c r="K106" s="12">
        <v>250000</v>
      </c>
      <c r="L106" s="10"/>
    </row>
    <row r="107" ht="34.95" customHeight="1" spans="1:12">
      <c r="A107" s="10">
        <v>105</v>
      </c>
      <c r="B107" s="10" t="s">
        <v>36</v>
      </c>
      <c r="C107" s="10" t="s">
        <v>453</v>
      </c>
      <c r="D107" s="12">
        <v>65000</v>
      </c>
      <c r="E107" s="23">
        <v>44725</v>
      </c>
      <c r="F107" s="18">
        <v>45112</v>
      </c>
      <c r="G107" s="12">
        <v>65000</v>
      </c>
      <c r="H107" s="15">
        <v>0.5</v>
      </c>
      <c r="I107" s="12">
        <v>32500</v>
      </c>
      <c r="J107" s="15">
        <v>0.5</v>
      </c>
      <c r="K107" s="12">
        <v>32500</v>
      </c>
      <c r="L107" s="10"/>
    </row>
    <row r="108" ht="34.95" customHeight="1" spans="1:12">
      <c r="A108" s="10">
        <v>106</v>
      </c>
      <c r="B108" s="10" t="s">
        <v>36</v>
      </c>
      <c r="C108" s="10" t="s">
        <v>454</v>
      </c>
      <c r="D108" s="12">
        <v>400000</v>
      </c>
      <c r="E108" s="23">
        <v>44715</v>
      </c>
      <c r="F108" s="18">
        <v>45097</v>
      </c>
      <c r="G108" s="12">
        <v>400000</v>
      </c>
      <c r="H108" s="15">
        <v>0.5</v>
      </c>
      <c r="I108" s="12">
        <v>200000</v>
      </c>
      <c r="J108" s="15">
        <v>0.5</v>
      </c>
      <c r="K108" s="12">
        <v>200000</v>
      </c>
      <c r="L108" s="10"/>
    </row>
    <row r="109" ht="34.95" customHeight="1" spans="1:12">
      <c r="A109" s="10">
        <v>107</v>
      </c>
      <c r="B109" s="10" t="s">
        <v>36</v>
      </c>
      <c r="C109" s="10" t="s">
        <v>455</v>
      </c>
      <c r="D109" s="12">
        <v>57000</v>
      </c>
      <c r="E109" s="18">
        <v>44732</v>
      </c>
      <c r="F109" s="18">
        <v>45112</v>
      </c>
      <c r="G109" s="12">
        <v>57000</v>
      </c>
      <c r="H109" s="15">
        <v>0.5</v>
      </c>
      <c r="I109" s="12">
        <v>28500</v>
      </c>
      <c r="J109" s="15">
        <v>0.5</v>
      </c>
      <c r="K109" s="12">
        <v>28500</v>
      </c>
      <c r="L109" s="10"/>
    </row>
    <row r="110" ht="34.95" customHeight="1" spans="1:12">
      <c r="A110" s="10">
        <v>108</v>
      </c>
      <c r="B110" s="10" t="s">
        <v>36</v>
      </c>
      <c r="C110" s="10" t="s">
        <v>456</v>
      </c>
      <c r="D110" s="12">
        <v>180000</v>
      </c>
      <c r="E110" s="23">
        <v>44718</v>
      </c>
      <c r="F110" s="18">
        <v>45112</v>
      </c>
      <c r="G110" s="12">
        <v>180000</v>
      </c>
      <c r="H110" s="15">
        <v>0.5</v>
      </c>
      <c r="I110" s="12">
        <v>90000</v>
      </c>
      <c r="J110" s="15">
        <v>0.5</v>
      </c>
      <c r="K110" s="12">
        <v>90000</v>
      </c>
      <c r="L110" s="10"/>
    </row>
    <row r="111" ht="34.95" customHeight="1" spans="1:12">
      <c r="A111" s="10">
        <v>109</v>
      </c>
      <c r="B111" s="10" t="s">
        <v>36</v>
      </c>
      <c r="C111" s="10" t="s">
        <v>457</v>
      </c>
      <c r="D111" s="12">
        <v>80000</v>
      </c>
      <c r="E111" s="23">
        <v>44742</v>
      </c>
      <c r="F111" s="18">
        <v>45112</v>
      </c>
      <c r="G111" s="12">
        <v>79886.9</v>
      </c>
      <c r="H111" s="15">
        <v>0.5</v>
      </c>
      <c r="I111" s="12">
        <v>39943.45</v>
      </c>
      <c r="J111" s="15">
        <v>0.5</v>
      </c>
      <c r="K111" s="12">
        <v>39943.45</v>
      </c>
      <c r="L111" s="10"/>
    </row>
    <row r="112" ht="34.95" customHeight="1" spans="1:12">
      <c r="A112" s="10">
        <v>110</v>
      </c>
      <c r="B112" s="10" t="s">
        <v>36</v>
      </c>
      <c r="C112" s="10" t="s">
        <v>458</v>
      </c>
      <c r="D112" s="12">
        <v>500000</v>
      </c>
      <c r="E112" s="18">
        <v>44725</v>
      </c>
      <c r="F112" s="18">
        <v>45097</v>
      </c>
      <c r="G112" s="12">
        <v>500000</v>
      </c>
      <c r="H112" s="15">
        <v>0.5</v>
      </c>
      <c r="I112" s="12">
        <v>250000</v>
      </c>
      <c r="J112" s="15">
        <v>0.5</v>
      </c>
      <c r="K112" s="12">
        <v>250000</v>
      </c>
      <c r="L112" s="10"/>
    </row>
    <row r="113" ht="34.95" customHeight="1" spans="1:12">
      <c r="A113" s="10">
        <v>111</v>
      </c>
      <c r="B113" s="10" t="s">
        <v>36</v>
      </c>
      <c r="C113" s="10" t="s">
        <v>459</v>
      </c>
      <c r="D113" s="12">
        <v>200000</v>
      </c>
      <c r="E113" s="18">
        <v>44827</v>
      </c>
      <c r="F113" s="18">
        <v>45204</v>
      </c>
      <c r="G113" s="12">
        <v>200000</v>
      </c>
      <c r="H113" s="15">
        <v>0.5</v>
      </c>
      <c r="I113" s="12">
        <v>100000</v>
      </c>
      <c r="J113" s="15">
        <v>0.5</v>
      </c>
      <c r="K113" s="12">
        <v>100000</v>
      </c>
      <c r="L113" s="10"/>
    </row>
    <row r="114" ht="34.95" customHeight="1" spans="1:12">
      <c r="A114" s="10">
        <v>112</v>
      </c>
      <c r="B114" s="10" t="s">
        <v>36</v>
      </c>
      <c r="C114" s="10" t="s">
        <v>460</v>
      </c>
      <c r="D114" s="12">
        <v>50000</v>
      </c>
      <c r="E114" s="18">
        <v>44866</v>
      </c>
      <c r="F114" s="18">
        <v>45235</v>
      </c>
      <c r="G114" s="12">
        <v>49887.56</v>
      </c>
      <c r="H114" s="15">
        <v>0.5</v>
      </c>
      <c r="I114" s="12">
        <v>24943.78</v>
      </c>
      <c r="J114" s="15">
        <v>0.5</v>
      </c>
      <c r="K114" s="12">
        <v>24943.78</v>
      </c>
      <c r="L114" s="10"/>
    </row>
    <row r="115" ht="34.95" customHeight="1" spans="1:12">
      <c r="A115" s="10">
        <v>113</v>
      </c>
      <c r="B115" s="10" t="s">
        <v>36</v>
      </c>
      <c r="C115" s="10" t="s">
        <v>460</v>
      </c>
      <c r="D115" s="12">
        <v>50000</v>
      </c>
      <c r="E115" s="18">
        <v>44866</v>
      </c>
      <c r="F115" s="18">
        <v>45235</v>
      </c>
      <c r="G115" s="12">
        <v>49955</v>
      </c>
      <c r="H115" s="15">
        <v>0.5</v>
      </c>
      <c r="I115" s="12">
        <v>24977.5</v>
      </c>
      <c r="J115" s="15">
        <v>0.5</v>
      </c>
      <c r="K115" s="12">
        <v>24977.5</v>
      </c>
      <c r="L115" s="10"/>
    </row>
    <row r="116" ht="34.95" customHeight="1" spans="1:12">
      <c r="A116" s="10">
        <v>114</v>
      </c>
      <c r="B116" s="10" t="s">
        <v>36</v>
      </c>
      <c r="C116" s="10" t="s">
        <v>461</v>
      </c>
      <c r="D116" s="12">
        <v>200000</v>
      </c>
      <c r="E116" s="18">
        <v>44827</v>
      </c>
      <c r="F116" s="18">
        <v>45219</v>
      </c>
      <c r="G116" s="12">
        <v>200000</v>
      </c>
      <c r="H116" s="15">
        <v>0.5</v>
      </c>
      <c r="I116" s="12">
        <v>100000</v>
      </c>
      <c r="J116" s="15">
        <v>0.5</v>
      </c>
      <c r="K116" s="12">
        <v>100000</v>
      </c>
      <c r="L116" s="10"/>
    </row>
    <row r="117" ht="34.95" customHeight="1" spans="1:12">
      <c r="A117" s="10">
        <v>115</v>
      </c>
      <c r="B117" s="10" t="s">
        <v>36</v>
      </c>
      <c r="C117" s="10" t="s">
        <v>461</v>
      </c>
      <c r="D117" s="12">
        <v>80000</v>
      </c>
      <c r="E117" s="18">
        <v>44828</v>
      </c>
      <c r="F117" s="18">
        <v>45219</v>
      </c>
      <c r="G117" s="12">
        <v>80000</v>
      </c>
      <c r="H117" s="15">
        <v>0.5</v>
      </c>
      <c r="I117" s="12">
        <v>40000</v>
      </c>
      <c r="J117" s="15">
        <v>0.5</v>
      </c>
      <c r="K117" s="12">
        <v>40000</v>
      </c>
      <c r="L117" s="10"/>
    </row>
    <row r="118" ht="34.95" customHeight="1" spans="1:12">
      <c r="A118" s="10">
        <v>116</v>
      </c>
      <c r="B118" s="10" t="s">
        <v>36</v>
      </c>
      <c r="C118" s="10" t="s">
        <v>462</v>
      </c>
      <c r="D118" s="12">
        <v>87000</v>
      </c>
      <c r="E118" s="18">
        <v>44852</v>
      </c>
      <c r="F118" s="18">
        <v>45224</v>
      </c>
      <c r="G118" s="12">
        <v>87000</v>
      </c>
      <c r="H118" s="15">
        <v>0.5</v>
      </c>
      <c r="I118" s="12">
        <v>43500</v>
      </c>
      <c r="J118" s="15">
        <v>0.5</v>
      </c>
      <c r="K118" s="12">
        <v>43500</v>
      </c>
      <c r="L118" s="10"/>
    </row>
    <row r="119" ht="34.95" customHeight="1" spans="1:12">
      <c r="A119" s="10">
        <v>117</v>
      </c>
      <c r="B119" s="10" t="s">
        <v>36</v>
      </c>
      <c r="C119" s="10" t="s">
        <v>463</v>
      </c>
      <c r="D119" s="12">
        <v>200000</v>
      </c>
      <c r="E119" s="18">
        <v>44853</v>
      </c>
      <c r="F119" s="18">
        <v>45235</v>
      </c>
      <c r="G119" s="12">
        <v>199453.33</v>
      </c>
      <c r="H119" s="15">
        <v>0.5</v>
      </c>
      <c r="I119" s="12">
        <v>99726.67</v>
      </c>
      <c r="J119" s="15">
        <v>0.5</v>
      </c>
      <c r="K119" s="12">
        <v>99726.67</v>
      </c>
      <c r="L119" s="10"/>
    </row>
    <row r="120" ht="34.95" customHeight="1" spans="1:12">
      <c r="A120" s="10">
        <v>118</v>
      </c>
      <c r="B120" s="10" t="s">
        <v>36</v>
      </c>
      <c r="C120" s="10" t="s">
        <v>464</v>
      </c>
      <c r="D120" s="12">
        <v>500000</v>
      </c>
      <c r="E120" s="18">
        <v>44858</v>
      </c>
      <c r="F120" s="18">
        <v>45250</v>
      </c>
      <c r="G120" s="12">
        <v>492400.8</v>
      </c>
      <c r="H120" s="15">
        <v>0.5</v>
      </c>
      <c r="I120" s="12">
        <v>246200.4</v>
      </c>
      <c r="J120" s="15">
        <v>0.5</v>
      </c>
      <c r="K120" s="12">
        <v>246200.4</v>
      </c>
      <c r="L120" s="10"/>
    </row>
    <row r="121" ht="34.95" customHeight="1" spans="1:12">
      <c r="A121" s="10">
        <v>119</v>
      </c>
      <c r="B121" s="10" t="s">
        <v>36</v>
      </c>
      <c r="C121" s="10" t="s">
        <v>465</v>
      </c>
      <c r="D121" s="12">
        <v>38700</v>
      </c>
      <c r="E121" s="18">
        <v>44867</v>
      </c>
      <c r="F121" s="18">
        <v>45262</v>
      </c>
      <c r="G121" s="12">
        <v>37153.15</v>
      </c>
      <c r="H121" s="15">
        <v>0.5</v>
      </c>
      <c r="I121" s="12">
        <v>18576.58</v>
      </c>
      <c r="J121" s="15">
        <v>0.5</v>
      </c>
      <c r="K121" s="12">
        <v>18576.58</v>
      </c>
      <c r="L121" s="10"/>
    </row>
    <row r="122" ht="34.95" customHeight="1" spans="1:12">
      <c r="A122" s="10">
        <v>120</v>
      </c>
      <c r="B122" s="10" t="s">
        <v>36</v>
      </c>
      <c r="C122" s="10" t="s">
        <v>466</v>
      </c>
      <c r="D122" s="12">
        <v>500000</v>
      </c>
      <c r="E122" s="18">
        <v>44874</v>
      </c>
      <c r="F122" s="18">
        <v>45250</v>
      </c>
      <c r="G122" s="12">
        <v>500000</v>
      </c>
      <c r="H122" s="15">
        <v>0.5</v>
      </c>
      <c r="I122" s="12">
        <v>250000</v>
      </c>
      <c r="J122" s="15">
        <v>0.5</v>
      </c>
      <c r="K122" s="12">
        <v>250000</v>
      </c>
      <c r="L122" s="10"/>
    </row>
    <row r="123" ht="34.95" customHeight="1" spans="1:12">
      <c r="A123" s="10">
        <v>121</v>
      </c>
      <c r="B123" s="10" t="s">
        <v>36</v>
      </c>
      <c r="C123" s="10" t="s">
        <v>467</v>
      </c>
      <c r="D123" s="12">
        <v>155000</v>
      </c>
      <c r="E123" s="18">
        <v>44882</v>
      </c>
      <c r="F123" s="18">
        <v>45250</v>
      </c>
      <c r="G123" s="12">
        <v>150372.68</v>
      </c>
      <c r="H123" s="15">
        <v>0.5</v>
      </c>
      <c r="I123" s="12">
        <v>75186.34</v>
      </c>
      <c r="J123" s="15">
        <v>0.5</v>
      </c>
      <c r="K123" s="12">
        <v>75186.34</v>
      </c>
      <c r="L123" s="10"/>
    </row>
    <row r="124" ht="34.95" customHeight="1" spans="1:12">
      <c r="A124" s="10">
        <v>122</v>
      </c>
      <c r="B124" s="10" t="s">
        <v>36</v>
      </c>
      <c r="C124" s="10" t="s">
        <v>468</v>
      </c>
      <c r="D124" s="12">
        <v>20000</v>
      </c>
      <c r="E124" s="18">
        <v>44866</v>
      </c>
      <c r="F124" s="18">
        <v>45250</v>
      </c>
      <c r="G124" s="12">
        <v>20000</v>
      </c>
      <c r="H124" s="15">
        <v>0.5</v>
      </c>
      <c r="I124" s="12">
        <v>10000</v>
      </c>
      <c r="J124" s="15">
        <v>0.5</v>
      </c>
      <c r="K124" s="12">
        <v>10000</v>
      </c>
      <c r="L124" s="10"/>
    </row>
    <row r="125" ht="34.95" customHeight="1" spans="1:12">
      <c r="A125" s="10">
        <v>123</v>
      </c>
      <c r="B125" s="10" t="s">
        <v>36</v>
      </c>
      <c r="C125" s="10" t="s">
        <v>469</v>
      </c>
      <c r="D125" s="12">
        <v>287000</v>
      </c>
      <c r="E125" s="18">
        <v>44873</v>
      </c>
      <c r="F125" s="18">
        <v>45245</v>
      </c>
      <c r="G125" s="12">
        <v>287000</v>
      </c>
      <c r="H125" s="15">
        <v>0.5</v>
      </c>
      <c r="I125" s="12">
        <v>143500</v>
      </c>
      <c r="J125" s="15">
        <v>0.5</v>
      </c>
      <c r="K125" s="12">
        <v>143500</v>
      </c>
      <c r="L125" s="10"/>
    </row>
    <row r="126" ht="34.95" customHeight="1" spans="1:12">
      <c r="A126" s="10">
        <v>124</v>
      </c>
      <c r="B126" s="10" t="s">
        <v>36</v>
      </c>
      <c r="C126" s="10" t="s">
        <v>470</v>
      </c>
      <c r="D126" s="12">
        <v>500000</v>
      </c>
      <c r="E126" s="18">
        <v>44691</v>
      </c>
      <c r="F126" s="18">
        <v>45082</v>
      </c>
      <c r="G126" s="12">
        <v>488733.02</v>
      </c>
      <c r="H126" s="15">
        <v>0.5</v>
      </c>
      <c r="I126" s="12">
        <v>244366.51</v>
      </c>
      <c r="J126" s="15">
        <v>0.5</v>
      </c>
      <c r="K126" s="12">
        <v>244366.51</v>
      </c>
      <c r="L126" s="10"/>
    </row>
    <row r="127" ht="34.95" customHeight="1" spans="1:12">
      <c r="A127" s="10">
        <v>125</v>
      </c>
      <c r="B127" s="10" t="s">
        <v>36</v>
      </c>
      <c r="C127" s="10" t="s">
        <v>471</v>
      </c>
      <c r="D127" s="12">
        <v>20000</v>
      </c>
      <c r="E127" s="18">
        <v>44714</v>
      </c>
      <c r="F127" s="18">
        <v>45082</v>
      </c>
      <c r="G127" s="12">
        <v>20000</v>
      </c>
      <c r="H127" s="15">
        <v>0.5</v>
      </c>
      <c r="I127" s="12">
        <v>10000</v>
      </c>
      <c r="J127" s="15">
        <v>0.5</v>
      </c>
      <c r="K127" s="12">
        <v>10000</v>
      </c>
      <c r="L127" s="10"/>
    </row>
    <row r="128" ht="34.95" customHeight="1" spans="1:12">
      <c r="A128" s="10">
        <v>126</v>
      </c>
      <c r="B128" s="10" t="s">
        <v>36</v>
      </c>
      <c r="C128" s="10" t="s">
        <v>472</v>
      </c>
      <c r="D128" s="12">
        <v>20000</v>
      </c>
      <c r="E128" s="18">
        <v>44694</v>
      </c>
      <c r="F128" s="18">
        <v>45082</v>
      </c>
      <c r="G128" s="12">
        <v>19471.64</v>
      </c>
      <c r="H128" s="15">
        <v>0.5</v>
      </c>
      <c r="I128" s="12">
        <v>9735.82</v>
      </c>
      <c r="J128" s="15">
        <v>0.5</v>
      </c>
      <c r="K128" s="12">
        <v>9735.82</v>
      </c>
      <c r="L128" s="10"/>
    </row>
    <row r="129" ht="34.95" customHeight="1" spans="1:12">
      <c r="A129" s="10">
        <v>127</v>
      </c>
      <c r="B129" s="10" t="s">
        <v>36</v>
      </c>
      <c r="C129" s="10" t="s">
        <v>473</v>
      </c>
      <c r="D129" s="12">
        <v>218000</v>
      </c>
      <c r="E129" s="18">
        <v>44687</v>
      </c>
      <c r="F129" s="18">
        <v>45082</v>
      </c>
      <c r="G129" s="12">
        <v>218000</v>
      </c>
      <c r="H129" s="15">
        <v>0.5</v>
      </c>
      <c r="I129" s="12">
        <v>109000</v>
      </c>
      <c r="J129" s="15">
        <v>0.5</v>
      </c>
      <c r="K129" s="12">
        <v>109000</v>
      </c>
      <c r="L129" s="10"/>
    </row>
    <row r="130" ht="34.95" customHeight="1" spans="1:12">
      <c r="A130" s="10">
        <v>128</v>
      </c>
      <c r="B130" s="10" t="s">
        <v>36</v>
      </c>
      <c r="C130" s="10" t="s">
        <v>473</v>
      </c>
      <c r="D130" s="12">
        <v>282000</v>
      </c>
      <c r="E130" s="18">
        <v>44686</v>
      </c>
      <c r="F130" s="18">
        <v>45082</v>
      </c>
      <c r="G130" s="12">
        <v>277000</v>
      </c>
      <c r="H130" s="15">
        <v>0.5</v>
      </c>
      <c r="I130" s="12">
        <v>138500</v>
      </c>
      <c r="J130" s="15">
        <v>0.5</v>
      </c>
      <c r="K130" s="12">
        <v>138500</v>
      </c>
      <c r="L130" s="10"/>
    </row>
    <row r="131" ht="34.95" customHeight="1" spans="1:12">
      <c r="A131" s="10">
        <v>129</v>
      </c>
      <c r="B131" s="10" t="s">
        <v>36</v>
      </c>
      <c r="C131" s="10" t="s">
        <v>399</v>
      </c>
      <c r="D131" s="12">
        <v>52000</v>
      </c>
      <c r="E131" s="18">
        <v>44858</v>
      </c>
      <c r="F131" s="18">
        <v>45250</v>
      </c>
      <c r="G131" s="12">
        <v>30333.35</v>
      </c>
      <c r="H131" s="15">
        <v>0.5</v>
      </c>
      <c r="I131" s="12">
        <v>15166.68</v>
      </c>
      <c r="J131" s="15">
        <v>0.5</v>
      </c>
      <c r="K131" s="12">
        <v>15166.68</v>
      </c>
      <c r="L131" s="10"/>
    </row>
    <row r="132" ht="34.95" customHeight="1" spans="1:12">
      <c r="A132" s="10">
        <v>130</v>
      </c>
      <c r="B132" s="10" t="s">
        <v>36</v>
      </c>
      <c r="C132" s="10" t="s">
        <v>474</v>
      </c>
      <c r="D132" s="12">
        <v>20000</v>
      </c>
      <c r="E132" s="18">
        <v>44687</v>
      </c>
      <c r="F132" s="18">
        <v>45082</v>
      </c>
      <c r="G132" s="12">
        <v>19835.15</v>
      </c>
      <c r="H132" s="15">
        <v>0.5</v>
      </c>
      <c r="I132" s="12">
        <v>9917.58</v>
      </c>
      <c r="J132" s="15">
        <v>0.5</v>
      </c>
      <c r="K132" s="12">
        <v>9917.58</v>
      </c>
      <c r="L132" s="10"/>
    </row>
    <row r="133" ht="34.95" customHeight="1" spans="1:12">
      <c r="A133" s="10">
        <v>131</v>
      </c>
      <c r="B133" s="10" t="s">
        <v>36</v>
      </c>
      <c r="C133" s="10" t="s">
        <v>475</v>
      </c>
      <c r="D133" s="12">
        <v>131000</v>
      </c>
      <c r="E133" s="18">
        <v>44699</v>
      </c>
      <c r="F133" s="18">
        <v>45082</v>
      </c>
      <c r="G133" s="12">
        <v>126317.2</v>
      </c>
      <c r="H133" s="15">
        <v>0.5</v>
      </c>
      <c r="I133" s="12">
        <v>63158.6</v>
      </c>
      <c r="J133" s="15">
        <v>0.5</v>
      </c>
      <c r="K133" s="12">
        <v>63158.6</v>
      </c>
      <c r="L133" s="10"/>
    </row>
    <row r="134" ht="34.95" customHeight="1" spans="1:12">
      <c r="A134" s="10">
        <v>132</v>
      </c>
      <c r="B134" s="10" t="s">
        <v>36</v>
      </c>
      <c r="C134" s="10" t="s">
        <v>476</v>
      </c>
      <c r="D134" s="12">
        <v>161000</v>
      </c>
      <c r="E134" s="18">
        <v>44695</v>
      </c>
      <c r="F134" s="18">
        <v>45082</v>
      </c>
      <c r="G134" s="12">
        <v>13369.95</v>
      </c>
      <c r="H134" s="15">
        <v>0.5</v>
      </c>
      <c r="I134" s="12">
        <v>6684.98</v>
      </c>
      <c r="J134" s="15">
        <v>0.5</v>
      </c>
      <c r="K134" s="12">
        <v>6684.98</v>
      </c>
      <c r="L134" s="10"/>
    </row>
    <row r="135" ht="34.95" customHeight="1" spans="1:12">
      <c r="A135" s="10">
        <v>133</v>
      </c>
      <c r="B135" s="10" t="s">
        <v>36</v>
      </c>
      <c r="C135" s="10" t="s">
        <v>477</v>
      </c>
      <c r="D135" s="12">
        <v>350000</v>
      </c>
      <c r="E135" s="18">
        <v>44701</v>
      </c>
      <c r="F135" s="18">
        <v>45082</v>
      </c>
      <c r="G135" s="12">
        <v>350000</v>
      </c>
      <c r="H135" s="15">
        <v>0.5</v>
      </c>
      <c r="I135" s="12">
        <v>175000</v>
      </c>
      <c r="J135" s="15">
        <v>0.5</v>
      </c>
      <c r="K135" s="12">
        <v>175000</v>
      </c>
      <c r="L135" s="10"/>
    </row>
    <row r="136" ht="34.95" customHeight="1" spans="1:12">
      <c r="A136" s="10">
        <v>134</v>
      </c>
      <c r="B136" s="10" t="s">
        <v>36</v>
      </c>
      <c r="C136" s="10" t="s">
        <v>419</v>
      </c>
      <c r="D136" s="12">
        <v>70000</v>
      </c>
      <c r="E136" s="18">
        <v>44672</v>
      </c>
      <c r="F136" s="18">
        <v>45066</v>
      </c>
      <c r="G136" s="12">
        <v>70000</v>
      </c>
      <c r="H136" s="15">
        <v>0.5</v>
      </c>
      <c r="I136" s="12">
        <v>35000</v>
      </c>
      <c r="J136" s="15">
        <v>0.5</v>
      </c>
      <c r="K136" s="12">
        <v>35000</v>
      </c>
      <c r="L136" s="10"/>
    </row>
    <row r="137" ht="34.95" customHeight="1" spans="1:12">
      <c r="A137" s="10">
        <v>135</v>
      </c>
      <c r="B137" s="10" t="s">
        <v>36</v>
      </c>
      <c r="C137" s="10" t="s">
        <v>478</v>
      </c>
      <c r="D137" s="12">
        <v>500000</v>
      </c>
      <c r="E137" s="18">
        <v>44645</v>
      </c>
      <c r="F137" s="18">
        <v>45021</v>
      </c>
      <c r="G137" s="12">
        <v>500000</v>
      </c>
      <c r="H137" s="15">
        <v>0.5</v>
      </c>
      <c r="I137" s="12">
        <v>250000</v>
      </c>
      <c r="J137" s="15">
        <v>0.5</v>
      </c>
      <c r="K137" s="12">
        <v>250000</v>
      </c>
      <c r="L137" s="10"/>
    </row>
    <row r="138" ht="34.95" customHeight="1" spans="1:12">
      <c r="A138" s="10">
        <v>136</v>
      </c>
      <c r="B138" s="10" t="s">
        <v>36</v>
      </c>
      <c r="C138" s="10" t="s">
        <v>479</v>
      </c>
      <c r="D138" s="12">
        <v>150000</v>
      </c>
      <c r="E138" s="18">
        <v>44659</v>
      </c>
      <c r="F138" s="18">
        <v>45051</v>
      </c>
      <c r="G138" s="12">
        <v>61066.78</v>
      </c>
      <c r="H138" s="15">
        <v>0.5</v>
      </c>
      <c r="I138" s="12">
        <v>30533.39</v>
      </c>
      <c r="J138" s="15">
        <v>0.5</v>
      </c>
      <c r="K138" s="12">
        <v>30533.39</v>
      </c>
      <c r="L138" s="10"/>
    </row>
    <row r="139" ht="34.95" customHeight="1" spans="1:12">
      <c r="A139" s="10">
        <v>137</v>
      </c>
      <c r="B139" s="10" t="s">
        <v>36</v>
      </c>
      <c r="C139" s="10" t="s">
        <v>480</v>
      </c>
      <c r="D139" s="12">
        <v>55400</v>
      </c>
      <c r="E139" s="18">
        <v>44670</v>
      </c>
      <c r="F139" s="18">
        <v>45041</v>
      </c>
      <c r="G139" s="12">
        <v>55387</v>
      </c>
      <c r="H139" s="15">
        <v>0.5</v>
      </c>
      <c r="I139" s="12">
        <v>27693.5</v>
      </c>
      <c r="J139" s="15">
        <v>0.5</v>
      </c>
      <c r="K139" s="12">
        <v>27693.5</v>
      </c>
      <c r="L139" s="10"/>
    </row>
    <row r="140" ht="34.95" customHeight="1" spans="1:12">
      <c r="A140" s="10">
        <v>138</v>
      </c>
      <c r="B140" s="10" t="s">
        <v>36</v>
      </c>
      <c r="C140" s="10" t="s">
        <v>481</v>
      </c>
      <c r="D140" s="12">
        <v>98000</v>
      </c>
      <c r="E140" s="18">
        <v>44644</v>
      </c>
      <c r="F140" s="18">
        <v>45038</v>
      </c>
      <c r="G140" s="12">
        <v>98000</v>
      </c>
      <c r="H140" s="15">
        <v>0.5</v>
      </c>
      <c r="I140" s="12">
        <v>49000</v>
      </c>
      <c r="J140" s="15">
        <v>0.5</v>
      </c>
      <c r="K140" s="12">
        <v>49000</v>
      </c>
      <c r="L140" s="10"/>
    </row>
    <row r="141" ht="34.95" customHeight="1" spans="1:12">
      <c r="A141" s="10">
        <v>139</v>
      </c>
      <c r="B141" s="10" t="s">
        <v>36</v>
      </c>
      <c r="C141" s="10" t="s">
        <v>482</v>
      </c>
      <c r="D141" s="12">
        <v>58000</v>
      </c>
      <c r="E141" s="18">
        <v>44670</v>
      </c>
      <c r="F141" s="18">
        <v>45051</v>
      </c>
      <c r="G141" s="12">
        <v>58000</v>
      </c>
      <c r="H141" s="15">
        <v>0.5</v>
      </c>
      <c r="I141" s="12">
        <v>29000</v>
      </c>
      <c r="J141" s="15">
        <v>0.5</v>
      </c>
      <c r="K141" s="12">
        <v>29000</v>
      </c>
      <c r="L141" s="10"/>
    </row>
    <row r="142" ht="34.95" customHeight="1" spans="1:12">
      <c r="A142" s="10">
        <v>140</v>
      </c>
      <c r="B142" s="10" t="s">
        <v>36</v>
      </c>
      <c r="C142" s="10" t="s">
        <v>483</v>
      </c>
      <c r="D142" s="12">
        <v>500000</v>
      </c>
      <c r="E142" s="18">
        <v>44875</v>
      </c>
      <c r="F142" s="18">
        <v>45265</v>
      </c>
      <c r="G142" s="12">
        <v>342581.06</v>
      </c>
      <c r="H142" s="15">
        <v>0.5</v>
      </c>
      <c r="I142" s="12">
        <v>171290.53</v>
      </c>
      <c r="J142" s="15">
        <v>0.5</v>
      </c>
      <c r="K142" s="12">
        <v>171290.53</v>
      </c>
      <c r="L142" s="10"/>
    </row>
    <row r="143" ht="34.95" customHeight="1" spans="1:12">
      <c r="A143" s="10">
        <v>141</v>
      </c>
      <c r="B143" s="10" t="s">
        <v>36</v>
      </c>
      <c r="C143" s="10" t="s">
        <v>484</v>
      </c>
      <c r="D143" s="12">
        <v>500000</v>
      </c>
      <c r="E143" s="18">
        <v>44768</v>
      </c>
      <c r="F143" s="18">
        <v>45143</v>
      </c>
      <c r="G143" s="12">
        <v>152303.96</v>
      </c>
      <c r="H143" s="15">
        <v>0.5</v>
      </c>
      <c r="I143" s="12">
        <v>76151.98</v>
      </c>
      <c r="J143" s="15">
        <v>0.5</v>
      </c>
      <c r="K143" s="12">
        <v>76151.98</v>
      </c>
      <c r="L143" s="10"/>
    </row>
    <row r="144" ht="34.95" customHeight="1" spans="1:12">
      <c r="A144" s="10">
        <v>142</v>
      </c>
      <c r="B144" s="10" t="s">
        <v>36</v>
      </c>
      <c r="C144" s="10" t="s">
        <v>485</v>
      </c>
      <c r="D144" s="12">
        <v>126000</v>
      </c>
      <c r="E144" s="18">
        <v>44799</v>
      </c>
      <c r="F144" s="18">
        <v>45174</v>
      </c>
      <c r="G144" s="12">
        <v>63000</v>
      </c>
      <c r="H144" s="15">
        <v>0.5</v>
      </c>
      <c r="I144" s="12">
        <v>31500</v>
      </c>
      <c r="J144" s="15">
        <v>0.5</v>
      </c>
      <c r="K144" s="12">
        <v>31500</v>
      </c>
      <c r="L144" s="10"/>
    </row>
    <row r="145" ht="34.95" customHeight="1" spans="1:12">
      <c r="A145" s="10">
        <v>143</v>
      </c>
      <c r="B145" s="10" t="s">
        <v>36</v>
      </c>
      <c r="C145" s="10" t="s">
        <v>486</v>
      </c>
      <c r="D145" s="12">
        <v>500000</v>
      </c>
      <c r="E145" s="18">
        <v>44783</v>
      </c>
      <c r="F145" s="18">
        <v>45174</v>
      </c>
      <c r="G145" s="12">
        <v>274725.44</v>
      </c>
      <c r="H145" s="15">
        <v>0.5</v>
      </c>
      <c r="I145" s="12">
        <v>137362.72</v>
      </c>
      <c r="J145" s="15">
        <v>0.5</v>
      </c>
      <c r="K145" s="12">
        <v>137362.72</v>
      </c>
      <c r="L145" s="10"/>
    </row>
    <row r="146" ht="34.95" customHeight="1" spans="1:12">
      <c r="A146" s="10">
        <v>144</v>
      </c>
      <c r="B146" s="10" t="s">
        <v>36</v>
      </c>
      <c r="C146" s="10" t="s">
        <v>487</v>
      </c>
      <c r="D146" s="12">
        <v>220700</v>
      </c>
      <c r="E146" s="18">
        <v>44666</v>
      </c>
      <c r="F146" s="18">
        <v>45036</v>
      </c>
      <c r="G146" s="12">
        <v>220700</v>
      </c>
      <c r="H146" s="15">
        <v>0.5</v>
      </c>
      <c r="I146" s="12">
        <v>110350</v>
      </c>
      <c r="J146" s="15">
        <v>0.5</v>
      </c>
      <c r="K146" s="12">
        <v>110350</v>
      </c>
      <c r="L146" s="10"/>
    </row>
    <row r="147" ht="34.95" customHeight="1" spans="1:12">
      <c r="A147" s="10">
        <v>145</v>
      </c>
      <c r="B147" s="10" t="s">
        <v>36</v>
      </c>
      <c r="C147" s="10" t="s">
        <v>488</v>
      </c>
      <c r="D147" s="12">
        <v>19000</v>
      </c>
      <c r="E147" s="18">
        <v>44888</v>
      </c>
      <c r="F147" s="18">
        <v>45265</v>
      </c>
      <c r="G147" s="12">
        <v>4750.03</v>
      </c>
      <c r="H147" s="15">
        <v>0.5</v>
      </c>
      <c r="I147" s="12">
        <v>2375.02</v>
      </c>
      <c r="J147" s="15">
        <v>0.5</v>
      </c>
      <c r="K147" s="12">
        <v>2375.02</v>
      </c>
      <c r="L147" s="10"/>
    </row>
    <row r="148" ht="34.95" customHeight="1" spans="1:12">
      <c r="A148" s="10">
        <v>146</v>
      </c>
      <c r="B148" s="10" t="s">
        <v>36</v>
      </c>
      <c r="C148" s="10" t="s">
        <v>489</v>
      </c>
      <c r="D148" s="12">
        <v>424000</v>
      </c>
      <c r="E148" s="18">
        <v>44826</v>
      </c>
      <c r="F148" s="18">
        <v>45204</v>
      </c>
      <c r="G148" s="12">
        <v>35333.37</v>
      </c>
      <c r="H148" s="15">
        <v>0.5</v>
      </c>
      <c r="I148" s="12">
        <v>17666.69</v>
      </c>
      <c r="J148" s="15">
        <v>0.5</v>
      </c>
      <c r="K148" s="12">
        <v>17666.69</v>
      </c>
      <c r="L148" s="10"/>
    </row>
    <row r="149" ht="34.95" customHeight="1" spans="1:12">
      <c r="A149" s="10">
        <v>147</v>
      </c>
      <c r="B149" s="10" t="s">
        <v>36</v>
      </c>
      <c r="C149" s="10" t="s">
        <v>468</v>
      </c>
      <c r="D149" s="12">
        <v>10000</v>
      </c>
      <c r="E149" s="18">
        <v>44848</v>
      </c>
      <c r="F149" s="18">
        <v>45219</v>
      </c>
      <c r="G149" s="12">
        <v>10000</v>
      </c>
      <c r="H149" s="15">
        <v>0.5</v>
      </c>
      <c r="I149" s="12">
        <v>5000</v>
      </c>
      <c r="J149" s="15">
        <v>0.5</v>
      </c>
      <c r="K149" s="12">
        <v>5000</v>
      </c>
      <c r="L149" s="10"/>
    </row>
    <row r="150" ht="34.95" customHeight="1" spans="1:12">
      <c r="A150" s="10">
        <v>148</v>
      </c>
      <c r="B150" s="10" t="s">
        <v>36</v>
      </c>
      <c r="C150" s="10" t="s">
        <v>490</v>
      </c>
      <c r="D150" s="12">
        <v>200000</v>
      </c>
      <c r="E150" s="18">
        <v>44833</v>
      </c>
      <c r="F150" s="18">
        <v>45224</v>
      </c>
      <c r="G150" s="12">
        <v>199676.64</v>
      </c>
      <c r="H150" s="15">
        <v>0.5</v>
      </c>
      <c r="I150" s="12">
        <v>99838.32</v>
      </c>
      <c r="J150" s="15">
        <v>0.5</v>
      </c>
      <c r="K150" s="12">
        <v>99838.32</v>
      </c>
      <c r="L150" s="10"/>
    </row>
    <row r="151" ht="34.95" customHeight="1" spans="1:12">
      <c r="A151" s="10">
        <v>149</v>
      </c>
      <c r="B151" s="10" t="s">
        <v>36</v>
      </c>
      <c r="C151" s="10" t="s">
        <v>491</v>
      </c>
      <c r="D151" s="12">
        <v>276000</v>
      </c>
      <c r="E151" s="18">
        <v>44896</v>
      </c>
      <c r="F151" s="18">
        <v>45265</v>
      </c>
      <c r="G151" s="12">
        <v>91710.26</v>
      </c>
      <c r="H151" s="15">
        <v>0.5</v>
      </c>
      <c r="I151" s="12">
        <v>45855.13</v>
      </c>
      <c r="J151" s="15">
        <v>0.5</v>
      </c>
      <c r="K151" s="12">
        <v>45855.13</v>
      </c>
      <c r="L151" s="10"/>
    </row>
    <row r="152" ht="34.95" customHeight="1" spans="1:12">
      <c r="A152" s="10">
        <v>150</v>
      </c>
      <c r="B152" s="10" t="s">
        <v>36</v>
      </c>
      <c r="C152" s="10" t="s">
        <v>492</v>
      </c>
      <c r="D152" s="12">
        <v>148000</v>
      </c>
      <c r="E152" s="18">
        <v>44874</v>
      </c>
      <c r="F152" s="18">
        <v>45265</v>
      </c>
      <c r="G152" s="12">
        <v>148000</v>
      </c>
      <c r="H152" s="15">
        <v>0.5</v>
      </c>
      <c r="I152" s="12">
        <v>74000</v>
      </c>
      <c r="J152" s="15">
        <v>0.5</v>
      </c>
      <c r="K152" s="12">
        <v>74000</v>
      </c>
      <c r="L152" s="10"/>
    </row>
    <row r="153" ht="34.95" customHeight="1" spans="1:12">
      <c r="A153" s="10">
        <v>151</v>
      </c>
      <c r="B153" s="10" t="s">
        <v>36</v>
      </c>
      <c r="C153" s="10" t="s">
        <v>493</v>
      </c>
      <c r="D153" s="12">
        <v>100000</v>
      </c>
      <c r="E153" s="18">
        <v>44871</v>
      </c>
      <c r="F153" s="18">
        <v>45265</v>
      </c>
      <c r="G153" s="12">
        <v>99247.56</v>
      </c>
      <c r="H153" s="15">
        <v>0.5</v>
      </c>
      <c r="I153" s="12">
        <v>49623.78</v>
      </c>
      <c r="J153" s="15">
        <v>0.5</v>
      </c>
      <c r="K153" s="12">
        <v>49623.78</v>
      </c>
      <c r="L153" s="10"/>
    </row>
    <row r="154" ht="34.95" customHeight="1" spans="1:12">
      <c r="A154" s="10">
        <v>152</v>
      </c>
      <c r="B154" s="10" t="s">
        <v>36</v>
      </c>
      <c r="C154" s="10" t="s">
        <v>494</v>
      </c>
      <c r="D154" s="12">
        <v>355000</v>
      </c>
      <c r="E154" s="18">
        <v>44881</v>
      </c>
      <c r="F154" s="18">
        <v>45265</v>
      </c>
      <c r="G154" s="12">
        <v>355000</v>
      </c>
      <c r="H154" s="15">
        <v>0.5</v>
      </c>
      <c r="I154" s="12">
        <v>177500</v>
      </c>
      <c r="J154" s="15">
        <v>0.5</v>
      </c>
      <c r="K154" s="12">
        <v>177500</v>
      </c>
      <c r="L154" s="10"/>
    </row>
    <row r="155" ht="34.95" customHeight="1" spans="1:12">
      <c r="A155" s="10">
        <v>153</v>
      </c>
      <c r="B155" s="10" t="s">
        <v>36</v>
      </c>
      <c r="C155" s="10" t="s">
        <v>495</v>
      </c>
      <c r="D155" s="12">
        <v>100000</v>
      </c>
      <c r="E155" s="18">
        <v>44893</v>
      </c>
      <c r="F155" s="18">
        <v>45265</v>
      </c>
      <c r="G155" s="12">
        <v>100000</v>
      </c>
      <c r="H155" s="15">
        <v>0.5</v>
      </c>
      <c r="I155" s="12">
        <v>50000</v>
      </c>
      <c r="J155" s="15">
        <v>0.5</v>
      </c>
      <c r="K155" s="12">
        <v>50000</v>
      </c>
      <c r="L155" s="10"/>
    </row>
    <row r="156" ht="34.95" customHeight="1" spans="1:12">
      <c r="A156" s="10" t="s">
        <v>138</v>
      </c>
      <c r="B156" s="10"/>
      <c r="C156" s="10"/>
      <c r="D156" s="12">
        <f>SUM(D3:D155)</f>
        <v>28249000</v>
      </c>
      <c r="E156" s="10"/>
      <c r="F156" s="10"/>
      <c r="G156" s="12">
        <f>ROUND(SUM(G3:G155),2)</f>
        <v>25083097.23</v>
      </c>
      <c r="H156" s="10"/>
      <c r="I156" s="12">
        <f>SUM(I3:I155)</f>
        <v>12541548.76</v>
      </c>
      <c r="J156" s="15"/>
      <c r="K156" s="12">
        <f>SUM(K3:K155)</f>
        <v>12541548.76</v>
      </c>
      <c r="L156" s="10"/>
    </row>
    <row r="157" customHeight="1" spans="1:1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customHeight="1" spans="1:1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62" customHeight="1" spans="4:7">
      <c r="D162" s="24"/>
      <c r="E162" s="24"/>
      <c r="F162" s="24"/>
      <c r="G162" s="24"/>
    </row>
  </sheetData>
  <autoFilter xmlns:etc="http://www.wps.cn/officeDocument/2017/etCustomData" ref="A1:L156" etc:filterBottomFollowUsedRange="0">
    <extLst/>
  </autoFilter>
  <mergeCells count="1">
    <mergeCell ref="A1:L1"/>
  </mergeCells>
  <conditionalFormatting sqref="I7">
    <cfRule type="duplicateValues" dxfId="0" priority="2"/>
  </conditionalFormatting>
  <conditionalFormatting sqref="A3:A16">
    <cfRule type="duplicateValues" dxfId="0" priority="7"/>
  </conditionalFormatting>
  <conditionalFormatting sqref="A1:A2 A159:A1048576">
    <cfRule type="duplicateValues" dxfId="0" priority="12"/>
  </conditionalFormatting>
  <conditionalFormatting sqref="I3 I6">
    <cfRule type="duplicateValues" dxfId="0" priority="1"/>
  </conditionalFormatting>
  <pageMargins left="0.751388888888889" right="0.751388888888889" top="1" bottom="1" header="0.5" footer="0.5"/>
  <pageSetup paperSize="9" scale="1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7-9月常规业务</vt:lpstr>
      <vt:lpstr>7-9月批量业务</vt:lpstr>
      <vt:lpstr>7-9月银担普惠业务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shmilyฅ( ̳• ·̫ • ̳) ～</cp:lastModifiedBy>
  <dcterms:created xsi:type="dcterms:W3CDTF">2023-03-13T07:43:00Z</dcterms:created>
  <dcterms:modified xsi:type="dcterms:W3CDTF">2024-12-10T01:54:25Z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E46FE7F30FA54E3ABC03B0CA1C0B0FB0_13</vt:lpwstr>
  </property>
  <property fmtid="{D5CDD505-2E9C-101B-9397-08002B2CF9AE}" pid="3" name="KSOProductBuildVer">
    <vt:lpwstr>2052-12.1.0.19302</vt:lpwstr>
  </property>
</Properties>
</file>